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gun\Desktop\indexes\other\files\"/>
    </mc:Choice>
  </mc:AlternateContent>
  <xr:revisionPtr revIDLastSave="0" documentId="8_{9EE58B48-885E-4EB7-BD04-8334C627C394}" xr6:coauthVersionLast="36" xr6:coauthVersionMax="36" xr10:uidLastSave="{00000000-0000-0000-0000-000000000000}"/>
  <bookViews>
    <workbookView xWindow="0" yWindow="0" windowWidth="20490" windowHeight="7545" tabRatio="792" xr2:uid="{A9C61756-872E-4488-B692-09E7E1AC65E4}"/>
  </bookViews>
  <sheets>
    <sheet name="TITLE" sheetId="1" r:id="rId1"/>
    <sheet name="MATERIAL INFORMATION" sheetId="2" r:id="rId2"/>
    <sheet name="RESULTS" sheetId="3" r:id="rId3"/>
    <sheet name="FATIGUE ANALYSIS" sheetId="5" r:id="rId4"/>
    <sheet name="THERMAL ANALYSI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5" l="1"/>
  <c r="D11" i="5" s="1"/>
  <c r="E11" i="5" s="1"/>
  <c r="C10" i="5"/>
  <c r="D10" i="5" s="1"/>
  <c r="E10" i="5" s="1"/>
  <c r="B11" i="5"/>
  <c r="B10" i="5"/>
  <c r="E17" i="4" l="1"/>
  <c r="F16" i="4"/>
  <c r="E16" i="4"/>
  <c r="D16" i="4"/>
  <c r="C16" i="4"/>
  <c r="F9" i="4"/>
  <c r="F17" i="4" s="1"/>
  <c r="A17" i="4"/>
  <c r="A18" i="4" s="1"/>
  <c r="C18" i="4" l="1"/>
  <c r="D18" i="4"/>
  <c r="A19" i="4"/>
  <c r="D17" i="4"/>
  <c r="F18" i="4"/>
  <c r="C17" i="4"/>
  <c r="D19" i="4"/>
  <c r="E18" i="4"/>
  <c r="L15" i="3"/>
  <c r="K12" i="3"/>
  <c r="L12" i="3" s="1"/>
  <c r="K13" i="3"/>
  <c r="L13" i="3" s="1"/>
  <c r="K14" i="3"/>
  <c r="L14" i="3" s="1"/>
  <c r="K15" i="3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L23" i="3" s="1"/>
  <c r="K24" i="3"/>
  <c r="L24" i="3" s="1"/>
  <c r="K11" i="3"/>
  <c r="L11" i="3" s="1"/>
  <c r="A20" i="4" l="1"/>
  <c r="C19" i="4"/>
  <c r="E19" i="4"/>
  <c r="F19" i="4"/>
  <c r="B9" i="3"/>
  <c r="B11" i="3" s="1"/>
  <c r="C16" i="3" s="1"/>
  <c r="D20" i="4" l="1"/>
  <c r="C20" i="4"/>
  <c r="A21" i="4"/>
  <c r="E20" i="4"/>
  <c r="F20" i="4"/>
  <c r="C18" i="3"/>
  <c r="D18" i="3" s="1"/>
  <c r="A22" i="4" l="1"/>
  <c r="D21" i="4"/>
  <c r="E21" i="4"/>
  <c r="C21" i="4"/>
  <c r="F21" i="4"/>
  <c r="C17" i="3"/>
  <c r="D17" i="3" s="1"/>
  <c r="C19" i="3"/>
  <c r="D19" i="3" s="1"/>
  <c r="D16" i="3"/>
  <c r="A23" i="4" l="1"/>
  <c r="D22" i="4"/>
  <c r="C22" i="4"/>
  <c r="E22" i="4"/>
  <c r="F22" i="4"/>
  <c r="A24" i="4" l="1"/>
  <c r="E23" i="4"/>
  <c r="F23" i="4"/>
  <c r="C23" i="4"/>
  <c r="D23" i="4"/>
  <c r="A25" i="4" l="1"/>
  <c r="E24" i="4"/>
  <c r="F24" i="4"/>
  <c r="C24" i="4"/>
  <c r="D24" i="4"/>
  <c r="A26" i="4" l="1"/>
  <c r="E25" i="4"/>
  <c r="D25" i="4"/>
  <c r="C25" i="4"/>
  <c r="F25" i="4"/>
  <c r="A27" i="4" l="1"/>
  <c r="C26" i="4"/>
  <c r="D26" i="4"/>
  <c r="F26" i="4"/>
  <c r="E26" i="4"/>
  <c r="A28" i="4" l="1"/>
  <c r="C27" i="4"/>
  <c r="E27" i="4"/>
  <c r="F27" i="4"/>
  <c r="D27" i="4"/>
  <c r="A29" i="4" l="1"/>
  <c r="D28" i="4"/>
  <c r="E28" i="4"/>
  <c r="F28" i="4"/>
  <c r="C28" i="4"/>
  <c r="A30" i="4" l="1"/>
  <c r="D29" i="4"/>
  <c r="E29" i="4"/>
  <c r="C29" i="4"/>
  <c r="F29" i="4"/>
  <c r="A31" i="4" l="1"/>
  <c r="D30" i="4"/>
  <c r="C30" i="4"/>
  <c r="F30" i="4"/>
  <c r="E30" i="4"/>
  <c r="F31" i="4" l="1"/>
  <c r="E31" i="4"/>
  <c r="C31" i="4"/>
  <c r="D31" i="4"/>
</calcChain>
</file>

<file path=xl/sharedStrings.xml><?xml version="1.0" encoding="utf-8"?>
<sst xmlns="http://schemas.openxmlformats.org/spreadsheetml/2006/main" count="163" uniqueCount="122">
  <si>
    <t>MORGUN WERLING</t>
  </si>
  <si>
    <t>METC-143</t>
  </si>
  <si>
    <t>FALL 2018 SEMESTER</t>
  </si>
  <si>
    <t>CABLE DESIGN PROJECT CALCULATIONS</t>
  </si>
  <si>
    <t>Material information (Component Elements Table from Matweb)</t>
  </si>
  <si>
    <t>MATERIAL</t>
  </si>
  <si>
    <t>INITIAL LENGTH</t>
  </si>
  <si>
    <t>% DEFORMATION</t>
  </si>
  <si>
    <t>MAX LENGTH TOTAL</t>
  </si>
  <si>
    <t>LOAD</t>
  </si>
  <si>
    <t>(lbs)</t>
  </si>
  <si>
    <t>(ft)</t>
  </si>
  <si>
    <t>STRAIN</t>
  </si>
  <si>
    <t>(in/in)</t>
  </si>
  <si>
    <t>1045 STEEL</t>
  </si>
  <si>
    <t>COPPER</t>
  </si>
  <si>
    <t>Ti-6AL-AV (ANNEALED)</t>
  </si>
  <si>
    <t>2014-T6 ALUMINUM</t>
  </si>
  <si>
    <t>MODULUS (psi)</t>
  </si>
  <si>
    <t>MIN. DIAMETER (in)</t>
  </si>
  <si>
    <t>CABLE SIZE (in)</t>
  </si>
  <si>
    <t>KEY</t>
  </si>
  <si>
    <t>GIVEN</t>
  </si>
  <si>
    <t>CALCULATED</t>
  </si>
  <si>
    <t>ANSWER</t>
  </si>
  <si>
    <t>1/16</t>
  </si>
  <si>
    <t>1/8</t>
  </si>
  <si>
    <t>(in)</t>
  </si>
  <si>
    <t>3/4</t>
  </si>
  <si>
    <t>1/2</t>
  </si>
  <si>
    <t>3/8</t>
  </si>
  <si>
    <t>1/4</t>
  </si>
  <si>
    <t>3/16</t>
  </si>
  <si>
    <t>(psi)</t>
  </si>
  <si>
    <r>
      <t>(in</t>
    </r>
    <r>
      <rPr>
        <b/>
        <vertAlign val="superscript"/>
        <sz val="10"/>
        <color theme="1"/>
        <rFont val="Century Gothic"/>
        <family val="2"/>
      </rPr>
      <t>2</t>
    </r>
    <r>
      <rPr>
        <b/>
        <sz val="10"/>
        <color theme="1"/>
        <rFont val="Century Gothic"/>
        <family val="2"/>
      </rPr>
      <t>)</t>
    </r>
  </si>
  <si>
    <t>fractional (in)</t>
  </si>
  <si>
    <r>
      <t>AREA (in</t>
    </r>
    <r>
      <rPr>
        <b/>
        <vertAlign val="superscript"/>
        <sz val="10"/>
        <color theme="1"/>
        <rFont val="Century Gothic"/>
        <family val="2"/>
      </rPr>
      <t>2</t>
    </r>
    <r>
      <rPr>
        <b/>
        <sz val="10"/>
        <color theme="1"/>
        <rFont val="Century Gothic"/>
        <family val="2"/>
      </rPr>
      <t>)</t>
    </r>
  </si>
  <si>
    <r>
      <t>in/in-</t>
    </r>
    <r>
      <rPr>
        <sz val="11"/>
        <color theme="1"/>
        <rFont val="Calibri"/>
        <family val="2"/>
      </rPr>
      <t>˚F</t>
    </r>
  </si>
  <si>
    <r>
      <t>(in/in-</t>
    </r>
    <r>
      <rPr>
        <sz val="11"/>
        <color theme="1"/>
        <rFont val="Calibri"/>
        <family val="2"/>
      </rPr>
      <t>˚F)</t>
    </r>
  </si>
  <si>
    <t>(˚F)</t>
  </si>
  <si>
    <t>DIAMETER REQUIRED FOR EACH MATERIAL, BASED ON MODULUS OF ELASTICITY</t>
  </si>
  <si>
    <t>STRESS CALCULATIONS FOR COMMON CABLE SIZES</t>
  </si>
  <si>
    <t>LOAD (lbs)</t>
  </si>
  <si>
    <t>DIAMETER</t>
  </si>
  <si>
    <t>AREA</t>
  </si>
  <si>
    <t>STRESS</t>
  </si>
  <si>
    <t>THERMAL EXPANSION COEFFICIENT</t>
  </si>
  <si>
    <t>TEMPERATURE INCREMENT</t>
  </si>
  <si>
    <t>ALUMINUM</t>
  </si>
  <si>
    <t>STEEL</t>
  </si>
  <si>
    <t>TITANIUM</t>
  </si>
  <si>
    <t>TEMPERATURE (˚F)</t>
  </si>
  <si>
    <t>THERMAL EXPANSION (in)</t>
  </si>
  <si>
    <t>AMBIENT TEMPERATURE</t>
  </si>
  <si>
    <t>CABLE LENGTH (L)</t>
  </si>
  <si>
    <t>STRESS GENERATED FOR ALUMINUM AND STEEL CABLES OF SELECTED DIAMETER</t>
  </si>
  <si>
    <t>* SEE "RESULTS" TAB FOR CALCULATIONS PERTAINING TO SELECTING CABLE SIZE*</t>
  </si>
  <si>
    <t>ALUMINUM CABLE DIAMETER</t>
  </si>
  <si>
    <t>STEEL CABLE DIAMETER</t>
  </si>
  <si>
    <t>AL</t>
  </si>
  <si>
    <t>STL</t>
  </si>
  <si>
    <t>RADIUS</t>
  </si>
  <si>
    <t xml:space="preserve">1045 STEEL </t>
  </si>
  <si>
    <t>CARBON</t>
  </si>
  <si>
    <t>IRON</t>
  </si>
  <si>
    <t>MANGANESE</t>
  </si>
  <si>
    <t>PHOSPHOROUS</t>
  </si>
  <si>
    <t>SULFUR</t>
  </si>
  <si>
    <t>C</t>
  </si>
  <si>
    <t>P</t>
  </si>
  <si>
    <t>S</t>
  </si>
  <si>
    <t>Fe</t>
  </si>
  <si>
    <t>Mn</t>
  </si>
  <si>
    <t>0.42 - 0.50 %</t>
  </si>
  <si>
    <t>98.51 - 98.98 %</t>
  </si>
  <si>
    <t>0.60 - 0.90 %</t>
  </si>
  <si>
    <t>&lt;= 0.040 %</t>
  </si>
  <si>
    <t>&lt;= 0.050 %</t>
  </si>
  <si>
    <t>ELEMENT</t>
  </si>
  <si>
    <t>COMPOSITON</t>
  </si>
  <si>
    <t>CHROMIUM</t>
  </si>
  <si>
    <t>MAGNESIUM</t>
  </si>
  <si>
    <t>OTHER</t>
  </si>
  <si>
    <t>OTHER, TOTAL</t>
  </si>
  <si>
    <t>SILICON</t>
  </si>
  <si>
    <t>ZINC</t>
  </si>
  <si>
    <t>90.4 - 95 %</t>
  </si>
  <si>
    <t>&lt;= 0.10 %</t>
  </si>
  <si>
    <t>3.9 - 5.0 %</t>
  </si>
  <si>
    <t>&lt;= 0.70 %</t>
  </si>
  <si>
    <t>0.20 - 0.80 %</t>
  </si>
  <si>
    <t>0.40 - 1.2 %</t>
  </si>
  <si>
    <t>&lt;= 0.05 %</t>
  </si>
  <si>
    <t>&lt;= 0.15 %</t>
  </si>
  <si>
    <t>0.50 - 1.2 %</t>
  </si>
  <si>
    <t>&lt;= 0.25 %</t>
  </si>
  <si>
    <t>Cu</t>
  </si>
  <si>
    <t>TITANIUM Ti-6Al-4V (GRADE 5) ANNEALED</t>
  </si>
  <si>
    <t>HYDROGEN</t>
  </si>
  <si>
    <t>NITROGEN</t>
  </si>
  <si>
    <t>OTHER, EACH</t>
  </si>
  <si>
    <t>OXYGEN</t>
  </si>
  <si>
    <t xml:space="preserve">TITANIUM </t>
  </si>
  <si>
    <t>VANADIUM</t>
  </si>
  <si>
    <t>Al</t>
  </si>
  <si>
    <t>Ti</t>
  </si>
  <si>
    <t>H</t>
  </si>
  <si>
    <t>N</t>
  </si>
  <si>
    <t>O</t>
  </si>
  <si>
    <t>V</t>
  </si>
  <si>
    <t>5.5 - 6.75 %</t>
  </si>
  <si>
    <t>&lt;= 0.080 %</t>
  </si>
  <si>
    <t>&lt;= 0.015 %</t>
  </si>
  <si>
    <t>&lt;= 0.40 %</t>
  </si>
  <si>
    <t>&lt;= 0.030 %</t>
  </si>
  <si>
    <t>&lt;= 0.30 %</t>
  </si>
  <si>
    <t>&lt;= 0.20 %</t>
  </si>
  <si>
    <t>87.725 - 91 %</t>
  </si>
  <si>
    <t>3.5 - 4.5 %</t>
  </si>
  <si>
    <t>DIAMETER AND STRESS CALCULATIONS</t>
  </si>
  <si>
    <t>THERMAL ANALYSIS CALCULATIONS</t>
  </si>
  <si>
    <t>*NOTE: THE "REPORT GUIDELINES" DOCUMENT LISTS "TEMPERATURE VS CHANGE IN LENGTH" FOR THE PLOTS. I ASSUMED THIS WAS JUST A TYPO, AND YOU WANTED THE STANDARD "CHANGE IN LENGTH VS TEMPERATURE PLOT" (LENGTH OVER TEMPERATURE)"*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</si>
</sst>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0"/>
    <numFmt numFmtId="166" formatCode="0.00000"/>
    <numFmt numFmtId="167" formatCode="0.0000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auto="1"/>
      </right>
      <top style="thick">
        <color indexed="64"/>
      </top>
      <bottom/>
      <diagonal/>
    </border>
    <border>
      <left style="hair">
        <color auto="1"/>
      </left>
      <right style="hair">
        <color auto="1"/>
      </right>
      <top style="thick">
        <color indexed="64"/>
      </top>
      <bottom/>
      <diagonal/>
    </border>
    <border>
      <left style="hair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12" fontId="1" fillId="2" borderId="1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2" fontId="1" fillId="2" borderId="12" xfId="0" applyNumberFormat="1" applyFont="1" applyFill="1" applyBorder="1" applyAlignment="1">
      <alignment horizontal="center" vertical="center"/>
    </xf>
    <xf numFmtId="12" fontId="1" fillId="2" borderId="14" xfId="0" applyNumberFormat="1" applyFont="1" applyFill="1" applyBorder="1" applyAlignment="1">
      <alignment horizontal="center" vertical="center"/>
    </xf>
    <xf numFmtId="0" fontId="1" fillId="0" borderId="18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30" xfId="0" applyFont="1" applyBorder="1"/>
    <xf numFmtId="0" fontId="1" fillId="0" borderId="32" xfId="0" applyFont="1" applyBorder="1"/>
    <xf numFmtId="0" fontId="1" fillId="0" borderId="31" xfId="0" applyFont="1" applyBorder="1"/>
    <xf numFmtId="0" fontId="1" fillId="0" borderId="34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2" fontId="1" fillId="0" borderId="0" xfId="0" applyNumberFormat="1" applyFont="1"/>
    <xf numFmtId="0" fontId="1" fillId="0" borderId="0" xfId="0" applyFont="1" applyAlignment="1">
      <alignment horizontal="center" vertical="center"/>
    </xf>
    <xf numFmtId="3" fontId="1" fillId="2" borderId="47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0" fontId="1" fillId="0" borderId="48" xfId="0" applyFont="1" applyBorder="1"/>
    <xf numFmtId="0" fontId="1" fillId="0" borderId="19" xfId="0" applyFont="1" applyBorder="1" applyAlignment="1">
      <alignment horizontal="center" vertical="center"/>
    </xf>
    <xf numFmtId="49" fontId="1" fillId="0" borderId="23" xfId="0" applyNumberFormat="1" applyFont="1" applyBorder="1"/>
    <xf numFmtId="0" fontId="1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3" fontId="1" fillId="0" borderId="0" xfId="0" applyNumberFormat="1" applyFont="1"/>
    <xf numFmtId="0" fontId="1" fillId="3" borderId="29" xfId="0" applyFont="1" applyFill="1" applyBorder="1"/>
    <xf numFmtId="9" fontId="1" fillId="3" borderId="31" xfId="0" applyNumberFormat="1" applyFont="1" applyFill="1" applyBorder="1"/>
    <xf numFmtId="0" fontId="1" fillId="3" borderId="31" xfId="0" applyFont="1" applyFill="1" applyBorder="1"/>
    <xf numFmtId="3" fontId="1" fillId="3" borderId="9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1" fontId="1" fillId="3" borderId="49" xfId="0" applyNumberFormat="1" applyFont="1" applyFill="1" applyBorder="1" applyAlignment="1">
      <alignment horizontal="center" vertical="center"/>
    </xf>
    <xf numFmtId="13" fontId="1" fillId="3" borderId="21" xfId="0" applyNumberFormat="1" applyFont="1" applyFill="1" applyBorder="1" applyAlignment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13" fontId="1" fillId="3" borderId="22" xfId="0" applyNumberFormat="1" applyFont="1" applyFill="1" applyBorder="1" applyAlignment="1">
      <alignment horizontal="center" vertical="center"/>
    </xf>
    <xf numFmtId="0" fontId="1" fillId="3" borderId="45" xfId="0" applyFont="1" applyFill="1" applyBorder="1"/>
    <xf numFmtId="168" fontId="1" fillId="4" borderId="33" xfId="0" applyNumberFormat="1" applyFont="1" applyFill="1" applyBorder="1"/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64" fontId="1" fillId="4" borderId="46" xfId="0" applyNumberFormat="1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7" fontId="1" fillId="4" borderId="11" xfId="0" applyNumberFormat="1" applyFont="1" applyFill="1" applyBorder="1" applyAlignment="1">
      <alignment horizontal="center" vertical="center"/>
    </xf>
    <xf numFmtId="166" fontId="1" fillId="4" borderId="11" xfId="0" applyNumberFormat="1" applyFont="1" applyFill="1" applyBorder="1" applyAlignment="1">
      <alignment horizontal="center" vertical="center"/>
    </xf>
    <xf numFmtId="165" fontId="1" fillId="4" borderId="13" xfId="0" applyNumberFormat="1" applyFont="1" applyFill="1" applyBorder="1" applyAlignment="1">
      <alignment horizontal="center" vertical="center"/>
    </xf>
    <xf numFmtId="48" fontId="0" fillId="3" borderId="54" xfId="0" applyNumberFormat="1" applyFill="1" applyBorder="1"/>
    <xf numFmtId="48" fontId="0" fillId="3" borderId="57" xfId="0" applyNumberFormat="1" applyFill="1" applyBorder="1"/>
    <xf numFmtId="0" fontId="0" fillId="0" borderId="58" xfId="0" applyBorder="1"/>
    <xf numFmtId="0" fontId="0" fillId="0" borderId="60" xfId="0" applyBorder="1"/>
    <xf numFmtId="48" fontId="0" fillId="3" borderId="63" xfId="0" applyNumberFormat="1" applyFill="1" applyBorder="1"/>
    <xf numFmtId="0" fontId="0" fillId="0" borderId="64" xfId="0" applyBorder="1"/>
    <xf numFmtId="0" fontId="0" fillId="3" borderId="68" xfId="0" applyFill="1" applyBorder="1"/>
    <xf numFmtId="0" fontId="0" fillId="0" borderId="2" xfId="0" applyBorder="1"/>
    <xf numFmtId="1" fontId="0" fillId="3" borderId="68" xfId="0" applyNumberFormat="1" applyFill="1" applyBorder="1"/>
    <xf numFmtId="1" fontId="11" fillId="4" borderId="79" xfId="0" applyNumberFormat="1" applyFont="1" applyFill="1" applyBorder="1" applyAlignment="1">
      <alignment horizontal="center" vertical="center"/>
    </xf>
    <xf numFmtId="1" fontId="8" fillId="4" borderId="79" xfId="0" applyNumberFormat="1" applyFont="1" applyFill="1" applyBorder="1" applyAlignment="1">
      <alignment horizontal="center" vertical="center"/>
    </xf>
    <xf numFmtId="1" fontId="9" fillId="4" borderId="79" xfId="0" applyNumberFormat="1" applyFont="1" applyFill="1" applyBorder="1" applyAlignment="1">
      <alignment horizontal="center" vertical="center"/>
    </xf>
    <xf numFmtId="1" fontId="10" fillId="4" borderId="80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8" fillId="4" borderId="11" xfId="0" applyNumberFormat="1" applyFont="1" applyFill="1" applyBorder="1" applyAlignment="1">
      <alignment horizontal="center" vertical="center"/>
    </xf>
    <xf numFmtId="164" fontId="9" fillId="4" borderId="11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9" fillId="4" borderId="13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/>
    <xf numFmtId="0" fontId="0" fillId="0" borderId="48" xfId="0" applyBorder="1"/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5" xfId="0" applyBorder="1"/>
    <xf numFmtId="0" fontId="0" fillId="0" borderId="96" xfId="0" applyBorder="1"/>
    <xf numFmtId="0" fontId="7" fillId="0" borderId="103" xfId="0" applyFont="1" applyBorder="1"/>
    <xf numFmtId="0" fontId="0" fillId="0" borderId="23" xfId="0" applyBorder="1"/>
    <xf numFmtId="0" fontId="0" fillId="0" borderId="109" xfId="0" applyBorder="1"/>
    <xf numFmtId="0" fontId="0" fillId="0" borderId="111" xfId="0" applyBorder="1"/>
    <xf numFmtId="0" fontId="0" fillId="0" borderId="112" xfId="0" applyBorder="1"/>
    <xf numFmtId="0" fontId="0" fillId="0" borderId="10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9" fontId="0" fillId="0" borderId="110" xfId="0" applyNumberForma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0" fillId="0" borderId="114" xfId="0" applyBorder="1"/>
    <xf numFmtId="0" fontId="0" fillId="0" borderId="116" xfId="0" applyBorder="1"/>
    <xf numFmtId="0" fontId="0" fillId="0" borderId="118" xfId="0" applyBorder="1"/>
    <xf numFmtId="0" fontId="0" fillId="4" borderId="113" xfId="0" applyFill="1" applyBorder="1"/>
    <xf numFmtId="0" fontId="0" fillId="4" borderId="115" xfId="0" applyFill="1" applyBorder="1"/>
    <xf numFmtId="0" fontId="0" fillId="3" borderId="117" xfId="0" applyFill="1" applyBorder="1"/>
    <xf numFmtId="0" fontId="12" fillId="4" borderId="119" xfId="0" applyFont="1" applyFill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12" fillId="4" borderId="126" xfId="0" applyFont="1" applyFill="1" applyBorder="1" applyAlignment="1">
      <alignment horizontal="center" vertical="center"/>
    </xf>
    <xf numFmtId="3" fontId="0" fillId="2" borderId="124" xfId="0" applyNumberFormat="1" applyFill="1" applyBorder="1" applyAlignment="1">
      <alignment horizontal="center" vertical="center"/>
    </xf>
    <xf numFmtId="3" fontId="0" fillId="2" borderId="127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0" borderId="108" xfId="0" applyFont="1" applyBorder="1" applyAlignment="1">
      <alignment horizontal="center"/>
    </xf>
    <xf numFmtId="0" fontId="7" fillId="0" borderId="94" xfId="0" applyFont="1" applyBorder="1" applyAlignment="1">
      <alignment horizontal="center"/>
    </xf>
    <xf numFmtId="0" fontId="7" fillId="0" borderId="105" xfId="0" applyFont="1" applyBorder="1" applyAlignment="1">
      <alignment horizontal="center" wrapText="1"/>
    </xf>
    <xf numFmtId="0" fontId="7" fillId="0" borderId="106" xfId="0" applyFont="1" applyBorder="1" applyAlignment="1">
      <alignment horizontal="center" wrapText="1"/>
    </xf>
    <xf numFmtId="0" fontId="7" fillId="0" borderId="107" xfId="0" applyFont="1" applyBorder="1" applyAlignment="1">
      <alignment horizontal="center" wrapText="1"/>
    </xf>
    <xf numFmtId="0" fontId="7" fillId="0" borderId="108" xfId="0" applyFont="1" applyBorder="1" applyAlignment="1">
      <alignment horizontal="center" wrapText="1"/>
    </xf>
    <xf numFmtId="0" fontId="7" fillId="0" borderId="94" xfId="0" applyFont="1" applyBorder="1" applyAlignment="1">
      <alignment horizontal="center" wrapText="1"/>
    </xf>
    <xf numFmtId="0" fontId="7" fillId="0" borderId="103" xfId="0" applyFont="1" applyBorder="1" applyAlignment="1">
      <alignment horizontal="center" wrapText="1"/>
    </xf>
    <xf numFmtId="0" fontId="7" fillId="0" borderId="102" xfId="0" applyFont="1" applyBorder="1" applyAlignment="1">
      <alignment horizontal="center"/>
    </xf>
    <xf numFmtId="0" fontId="7" fillId="0" borderId="98" xfId="0" applyFont="1" applyBorder="1" applyAlignment="1">
      <alignment horizontal="center"/>
    </xf>
    <xf numFmtId="0" fontId="7" fillId="0" borderId="99" xfId="0" applyFont="1" applyBorder="1" applyAlignment="1">
      <alignment horizontal="center"/>
    </xf>
    <xf numFmtId="0" fontId="7" fillId="0" borderId="100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7" fillId="0" borderId="105" xfId="0" applyFont="1" applyBorder="1" applyAlignment="1">
      <alignment horizontal="center"/>
    </xf>
    <xf numFmtId="0" fontId="7" fillId="0" borderId="106" xfId="0" applyFont="1" applyBorder="1" applyAlignment="1">
      <alignment horizontal="center"/>
    </xf>
    <xf numFmtId="0" fontId="7" fillId="0" borderId="10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6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7" fillId="0" borderId="55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1" fontId="0" fillId="3" borderId="8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1" fontId="0" fillId="3" borderId="8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STRESS</a:t>
            </a:r>
            <a:r>
              <a:rPr lang="en-US" baseline="0"/>
              <a:t> VS. DIAMETER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series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RESULTS!$J$11:$J$24</c:f>
              <c:numCache>
                <c:formatCode>0.000</c:formatCode>
                <c:ptCount val="14"/>
                <c:pt idx="0">
                  <c:v>2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0.375</c:v>
                </c:pt>
                <c:pt idx="8">
                  <c:v>0.25</c:v>
                </c:pt>
                <c:pt idx="9">
                  <c:v>0.1875</c:v>
                </c:pt>
                <c:pt idx="10">
                  <c:v>0.125</c:v>
                </c:pt>
                <c:pt idx="11" formatCode="0.0000">
                  <c:v>6.25E-2</c:v>
                </c:pt>
                <c:pt idx="12" formatCode="0.00000">
                  <c:v>3.125E-2</c:v>
                </c:pt>
                <c:pt idx="13" formatCode="0.000000">
                  <c:v>1.5625E-2</c:v>
                </c:pt>
              </c:numCache>
            </c:numRef>
          </c:xVal>
          <c:yVal>
            <c:numRef>
              <c:f>RESULTS!$L$11:$L$24</c:f>
              <c:numCache>
                <c:formatCode>#,##0</c:formatCode>
                <c:ptCount val="14"/>
                <c:pt idx="0">
                  <c:v>38197.186342054883</c:v>
                </c:pt>
                <c:pt idx="1">
                  <c:v>49890.20256921454</c:v>
                </c:pt>
                <c:pt idx="2">
                  <c:v>67906.109052542015</c:v>
                </c:pt>
                <c:pt idx="3">
                  <c:v>97784.797035660493</c:v>
                </c:pt>
                <c:pt idx="4">
                  <c:v>152788.74536821953</c:v>
                </c:pt>
                <c:pt idx="5">
                  <c:v>271624.43621016806</c:v>
                </c:pt>
                <c:pt idx="6">
                  <c:v>611154.98147287813</c:v>
                </c:pt>
                <c:pt idx="7">
                  <c:v>1086497.7448406722</c:v>
                </c:pt>
                <c:pt idx="8">
                  <c:v>2444619.9258915125</c:v>
                </c:pt>
                <c:pt idx="9">
                  <c:v>4345990.979362689</c:v>
                </c:pt>
                <c:pt idx="10">
                  <c:v>9778479.7035660502</c:v>
                </c:pt>
                <c:pt idx="11">
                  <c:v>39113918.814264201</c:v>
                </c:pt>
                <c:pt idx="12">
                  <c:v>156455675.2570568</c:v>
                </c:pt>
                <c:pt idx="13">
                  <c:v>625822701.02822721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01-4857-B9CB-F6E38440A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883816"/>
        <c:axId val="310884144"/>
      </c:scatterChart>
      <c:valAx>
        <c:axId val="310883816"/>
        <c:scaling>
          <c:orientation val="minMax"/>
          <c:max val="2.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DIAMETER (in)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??/??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84144"/>
        <c:crosses val="autoZero"/>
        <c:crossBetween val="midCat"/>
        <c:majorUnit val="0.25"/>
      </c:valAx>
      <c:valAx>
        <c:axId val="310884144"/>
        <c:scaling>
          <c:orientation val="minMax"/>
          <c:max val="65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STRESS </a:t>
                </a:r>
                <a:r>
                  <a:rPr lang="en-US" baseline="0"/>
                  <a:t>(psi)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83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>
                <a:latin typeface="Calibri" panose="020F0502020204030204" pitchFamily="34" charset="0"/>
              </a:rPr>
              <a:t>Δ</a:t>
            </a:r>
            <a:r>
              <a:rPr lang="en-US">
                <a:latin typeface="Calibri" panose="020F0502020204030204" pitchFamily="34" charset="0"/>
              </a:rPr>
              <a:t>LENGTH</a:t>
            </a:r>
            <a:r>
              <a:rPr lang="en-US" baseline="0">
                <a:latin typeface="Calibri" panose="020F0502020204030204" pitchFamily="34" charset="0"/>
              </a:rPr>
              <a:t> VS TEMPERATURE</a:t>
            </a:r>
          </a:p>
          <a:p>
            <a:pPr>
              <a:defRPr/>
            </a:pPr>
            <a:r>
              <a:rPr lang="en-US" sz="1000" baseline="0">
                <a:latin typeface="Calibri" panose="020F0502020204030204" pitchFamily="34" charset="0"/>
              </a:rPr>
              <a:t>(FOR 25' ALUMINUM CABLE)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'THERMAL ANALYSIS'!$A$16:$A$31</c:f>
              <c:numCache>
                <c:formatCode>0</c:formatCode>
                <c:ptCount val="16"/>
                <c:pt idx="0" formatCode="General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xVal>
          <c:yVal>
            <c:numRef>
              <c:f>'THERMAL ANALYSIS'!$C$16:$C$31</c:f>
              <c:numCache>
                <c:formatCode>0.000</c:formatCode>
                <c:ptCount val="16"/>
                <c:pt idx="0" formatCode="0">
                  <c:v>0</c:v>
                </c:pt>
                <c:pt idx="1">
                  <c:v>7.8600000000000003E-2</c:v>
                </c:pt>
                <c:pt idx="2">
                  <c:v>0.15720000000000001</c:v>
                </c:pt>
                <c:pt idx="3">
                  <c:v>0.23580000000000001</c:v>
                </c:pt>
                <c:pt idx="4">
                  <c:v>0.31440000000000001</c:v>
                </c:pt>
                <c:pt idx="5">
                  <c:v>0.39300000000000002</c:v>
                </c:pt>
                <c:pt idx="6">
                  <c:v>0.47160000000000002</c:v>
                </c:pt>
                <c:pt idx="7">
                  <c:v>0.55020000000000002</c:v>
                </c:pt>
                <c:pt idx="8">
                  <c:v>0.62880000000000003</c:v>
                </c:pt>
                <c:pt idx="9">
                  <c:v>0.70740000000000003</c:v>
                </c:pt>
                <c:pt idx="10">
                  <c:v>0.78600000000000003</c:v>
                </c:pt>
                <c:pt idx="11">
                  <c:v>0.86460000000000004</c:v>
                </c:pt>
                <c:pt idx="12">
                  <c:v>0.94320000000000004</c:v>
                </c:pt>
                <c:pt idx="13">
                  <c:v>1.0218</c:v>
                </c:pt>
                <c:pt idx="14">
                  <c:v>1.1004</c:v>
                </c:pt>
                <c:pt idx="15">
                  <c:v>1.179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6D-4C8E-BA64-A459F50B5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84920"/>
        <c:axId val="373692136"/>
      </c:scatterChart>
      <c:valAx>
        <c:axId val="37368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</a:t>
                </a:r>
                <a:r>
                  <a:rPr lang="en-US" baseline="0">
                    <a:latin typeface="Calibri" panose="020F0502020204030204" pitchFamily="34" charset="0"/>
                  </a:rPr>
                  <a:t>(˚F)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721412948381454"/>
              <c:y val="0.86905037911927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92136"/>
        <c:crosses val="autoZero"/>
        <c:crossBetween val="midCat"/>
      </c:valAx>
      <c:valAx>
        <c:axId val="37369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latin typeface="Calibri" panose="020F0502020204030204" pitchFamily="34" charset="0"/>
                  </a:rPr>
                  <a:t>ΔLENGTH </a:t>
                </a:r>
                <a:r>
                  <a:rPr lang="en-US" baseline="0"/>
                  <a:t>(in)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84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Δ</a:t>
            </a:r>
            <a:r>
              <a:rPr lang="en-US"/>
              <a:t>LENGTH VS TEMPERATURE</a:t>
            </a:r>
          </a:p>
          <a:p>
            <a:pPr>
              <a:defRPr/>
            </a:pPr>
            <a:r>
              <a:rPr lang="en-US" sz="1000"/>
              <a:t>(FOR 25' COPPER CABLE)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70AD4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AD47"/>
              </a:solidFill>
              <a:ln w="9525">
                <a:solidFill>
                  <a:srgbClr val="70AD47"/>
                </a:solidFill>
              </a:ln>
              <a:effectLst/>
            </c:spPr>
          </c:marker>
          <c:xVal>
            <c:numRef>
              <c:f>'THERMAL ANALYSIS'!$A$16:$A$31</c:f>
              <c:numCache>
                <c:formatCode>0</c:formatCode>
                <c:ptCount val="16"/>
                <c:pt idx="0" formatCode="General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xVal>
          <c:yVal>
            <c:numRef>
              <c:f>'THERMAL ANALYSIS'!$E$16:$E$31</c:f>
              <c:numCache>
                <c:formatCode>0.000</c:formatCode>
                <c:ptCount val="16"/>
                <c:pt idx="0" formatCode="0">
                  <c:v>0</c:v>
                </c:pt>
                <c:pt idx="1">
                  <c:v>6.1799999999999994E-2</c:v>
                </c:pt>
                <c:pt idx="2">
                  <c:v>0.12359999999999999</c:v>
                </c:pt>
                <c:pt idx="3">
                  <c:v>0.18539999999999998</c:v>
                </c:pt>
                <c:pt idx="4">
                  <c:v>0.24719999999999998</c:v>
                </c:pt>
                <c:pt idx="5">
                  <c:v>0.309</c:v>
                </c:pt>
                <c:pt idx="6">
                  <c:v>0.37079999999999996</c:v>
                </c:pt>
                <c:pt idx="7">
                  <c:v>0.43259999999999998</c:v>
                </c:pt>
                <c:pt idx="8">
                  <c:v>0.49439999999999995</c:v>
                </c:pt>
                <c:pt idx="9">
                  <c:v>0.55620000000000003</c:v>
                </c:pt>
                <c:pt idx="10">
                  <c:v>0.61799999999999999</c:v>
                </c:pt>
                <c:pt idx="11">
                  <c:v>0.67979999999999996</c:v>
                </c:pt>
                <c:pt idx="12">
                  <c:v>0.74159999999999993</c:v>
                </c:pt>
                <c:pt idx="13">
                  <c:v>0.8034</c:v>
                </c:pt>
                <c:pt idx="14">
                  <c:v>0.86519999999999997</c:v>
                </c:pt>
                <c:pt idx="15">
                  <c:v>0.92699999999999994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5F-4E54-BBBC-2C161A473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84920"/>
        <c:axId val="373692136"/>
      </c:scatterChart>
      <c:valAx>
        <c:axId val="37368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</a:t>
                </a:r>
                <a:r>
                  <a:rPr lang="en-US" baseline="0">
                    <a:latin typeface="Calibri" panose="020F0502020204030204" pitchFamily="34" charset="0"/>
                  </a:rPr>
                  <a:t>(˚F)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721412948381454"/>
              <c:y val="0.86905037911927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92136"/>
        <c:crosses val="autoZero"/>
        <c:crossBetween val="midCat"/>
      </c:valAx>
      <c:valAx>
        <c:axId val="373692136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Δ</a:t>
                </a:r>
                <a:r>
                  <a:rPr lang="en-US"/>
                  <a:t>LENGTH (in)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84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Δ</a:t>
            </a:r>
            <a:r>
              <a:rPr lang="en-US"/>
              <a:t>LENGTH VS TEMPERATURE</a:t>
            </a:r>
          </a:p>
          <a:p>
            <a:pPr>
              <a:defRPr/>
            </a:pPr>
            <a:r>
              <a:rPr lang="en-US" sz="1000"/>
              <a:t>(FOR 25' STEEL</a:t>
            </a:r>
            <a:r>
              <a:rPr lang="en-US" sz="1000" baseline="0"/>
              <a:t> </a:t>
            </a:r>
            <a:r>
              <a:rPr lang="en-US" sz="1000"/>
              <a:t>CABLE)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'THERMAL ANALYSIS'!$A$16:$A$31</c:f>
              <c:numCache>
                <c:formatCode>0</c:formatCode>
                <c:ptCount val="16"/>
                <c:pt idx="0" formatCode="General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xVal>
          <c:yVal>
            <c:numRef>
              <c:f>'THERMAL ANALYSIS'!$D$16:$D$31</c:f>
              <c:numCache>
                <c:formatCode>0.000</c:formatCode>
                <c:ptCount val="16"/>
                <c:pt idx="0" formatCode="0">
                  <c:v>0</c:v>
                </c:pt>
                <c:pt idx="1">
                  <c:v>4.3319999999999997E-2</c:v>
                </c:pt>
                <c:pt idx="2">
                  <c:v>8.6639999999999995E-2</c:v>
                </c:pt>
                <c:pt idx="3">
                  <c:v>0.12995999999999999</c:v>
                </c:pt>
                <c:pt idx="4">
                  <c:v>0.17327999999999999</c:v>
                </c:pt>
                <c:pt idx="5">
                  <c:v>0.21659999999999999</c:v>
                </c:pt>
                <c:pt idx="6">
                  <c:v>0.25991999999999998</c:v>
                </c:pt>
                <c:pt idx="7">
                  <c:v>0.30324000000000001</c:v>
                </c:pt>
                <c:pt idx="8">
                  <c:v>0.34655999999999998</c:v>
                </c:pt>
                <c:pt idx="9">
                  <c:v>0.38988</c:v>
                </c:pt>
                <c:pt idx="10">
                  <c:v>0.43319999999999997</c:v>
                </c:pt>
                <c:pt idx="11">
                  <c:v>0.47652</c:v>
                </c:pt>
                <c:pt idx="12">
                  <c:v>0.51983999999999997</c:v>
                </c:pt>
                <c:pt idx="13">
                  <c:v>0.56315999999999999</c:v>
                </c:pt>
                <c:pt idx="14">
                  <c:v>0.60648000000000002</c:v>
                </c:pt>
                <c:pt idx="15">
                  <c:v>0.64979999999999993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A3-4A99-B7B5-176F3586B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84920"/>
        <c:axId val="373692136"/>
      </c:scatterChart>
      <c:valAx>
        <c:axId val="37368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</a:t>
                </a:r>
                <a:r>
                  <a:rPr lang="en-US" baseline="0">
                    <a:latin typeface="Calibri" panose="020F0502020204030204" pitchFamily="34" charset="0"/>
                  </a:rPr>
                  <a:t>(˚F)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721412948381454"/>
              <c:y val="0.86905037911927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92136"/>
        <c:crosses val="autoZero"/>
        <c:crossBetween val="midCat"/>
      </c:valAx>
      <c:valAx>
        <c:axId val="373692136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Δ</a:t>
                </a:r>
                <a:r>
                  <a:rPr lang="en-US"/>
                  <a:t>LENGTH (in)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84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Δ</a:t>
            </a:r>
            <a:r>
              <a:rPr lang="en-US"/>
              <a:t>LENGTH VS TEMPERATURE</a:t>
            </a:r>
          </a:p>
          <a:p>
            <a:pPr>
              <a:defRPr/>
            </a:pPr>
            <a:r>
              <a:rPr lang="en-US" sz="1000"/>
              <a:t>(FOR 25' TITANIUM CABLE)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'THERMAL ANALYSIS'!$A$16:$A$31</c:f>
              <c:numCache>
                <c:formatCode>0</c:formatCode>
                <c:ptCount val="16"/>
                <c:pt idx="0" formatCode="General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xVal>
          <c:yVal>
            <c:numRef>
              <c:f>'THERMAL ANALYSIS'!$F$16:$F$31</c:f>
              <c:numCache>
                <c:formatCode>0.000</c:formatCode>
                <c:ptCount val="16"/>
                <c:pt idx="0" formatCode="0">
                  <c:v>0</c:v>
                </c:pt>
                <c:pt idx="1">
                  <c:v>3.2340000000000001E-2</c:v>
                </c:pt>
                <c:pt idx="2">
                  <c:v>6.4680000000000001E-2</c:v>
                </c:pt>
                <c:pt idx="3">
                  <c:v>9.7019999999999995E-2</c:v>
                </c:pt>
                <c:pt idx="4">
                  <c:v>0.12936</c:v>
                </c:pt>
                <c:pt idx="5">
                  <c:v>0.16169999999999998</c:v>
                </c:pt>
                <c:pt idx="6">
                  <c:v>0.19403999999999999</c:v>
                </c:pt>
                <c:pt idx="7">
                  <c:v>0.22638</c:v>
                </c:pt>
                <c:pt idx="8">
                  <c:v>0.25872000000000001</c:v>
                </c:pt>
                <c:pt idx="9">
                  <c:v>0.29105999999999999</c:v>
                </c:pt>
                <c:pt idx="10">
                  <c:v>0.32339999999999997</c:v>
                </c:pt>
                <c:pt idx="11">
                  <c:v>0.35574</c:v>
                </c:pt>
                <c:pt idx="12">
                  <c:v>0.38807999999999998</c:v>
                </c:pt>
                <c:pt idx="13">
                  <c:v>0.42041999999999996</c:v>
                </c:pt>
                <c:pt idx="14">
                  <c:v>0.45276</c:v>
                </c:pt>
                <c:pt idx="15">
                  <c:v>0.48509999999999998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6B-49C3-9BE1-C5777FF1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84920"/>
        <c:axId val="373692136"/>
      </c:scatterChart>
      <c:valAx>
        <c:axId val="37368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</a:t>
                </a:r>
                <a:r>
                  <a:rPr lang="en-US" baseline="0">
                    <a:latin typeface="Calibri" panose="020F0502020204030204" pitchFamily="34" charset="0"/>
                  </a:rPr>
                  <a:t>(˚F)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721412948381454"/>
              <c:y val="0.86905037911927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92136"/>
        <c:crosses val="autoZero"/>
        <c:crossBetween val="midCat"/>
      </c:valAx>
      <c:valAx>
        <c:axId val="373692136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Δ</a:t>
                </a:r>
                <a:r>
                  <a:rPr lang="en-US"/>
                  <a:t>LENGTH (in)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84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233361</xdr:colOff>
      <xdr:row>5</xdr:row>
      <xdr:rowOff>61912</xdr:rowOff>
    </xdr:from>
    <xdr:to>
      <xdr:col>20</xdr:col>
      <xdr:colOff>428624</xdr:colOff>
      <xdr:row>21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7ECDDB-EC70-4FD1-89B6-9B24336E9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13</xdr:row>
      <xdr:rowOff>14287</xdr:rowOff>
    </xdr:from>
    <xdr:to>
      <xdr:col>14</xdr:col>
      <xdr:colOff>447675</xdr:colOff>
      <xdr:row>27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21C533-F13B-4DA5-B73B-EA9A64147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27</xdr:row>
      <xdr:rowOff>85725</xdr:rowOff>
    </xdr:from>
    <xdr:to>
      <xdr:col>14</xdr:col>
      <xdr:colOff>438150</xdr:colOff>
      <xdr:row>41</xdr:row>
      <xdr:rowOff>161925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6F45606-EFA2-4457-8DE5-76255B269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438150</xdr:colOff>
      <xdr:row>13</xdr:row>
      <xdr:rowOff>9525</xdr:rowOff>
    </xdr:from>
    <xdr:to>
      <xdr:col>22</xdr:col>
      <xdr:colOff>133350</xdr:colOff>
      <xdr:row>27</xdr:row>
      <xdr:rowOff>85725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64B34D9-3C9A-4192-95AB-093A71CD1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447675</xdr:colOff>
      <xdr:row>27</xdr:row>
      <xdr:rowOff>95250</xdr:rowOff>
    </xdr:from>
    <xdr:to>
      <xdr:col>22</xdr:col>
      <xdr:colOff>142875</xdr:colOff>
      <xdr:row>41</xdr:row>
      <xdr:rowOff>171450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3E0EB05-C5D5-4B2F-8512-71EAD43BF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FE91-86F7-4D4B-A66E-2961F56242DC}">
  <dimension ref="A1:B9"/>
  <sheetViews>
    <sheetView tabSelected="1" workbookViewId="0"/>
  </sheetViews>
  <sheetFormatPr defaultRowHeight="15" x14ac:dyDescent="0.25"/>
  <sheetData>
    <row r="1" spans="1:2" x14ac:dyDescent="0.25">
      <c r="A1" t="s">
        <v>3</v>
      </c>
    </row>
    <row r="2" spans="1:2" x14ac:dyDescent="0.25">
      <c r="A2" t="s">
        <v>0</v>
      </c>
    </row>
    <row r="3" spans="1:2" x14ac:dyDescent="0.25">
      <c r="A3" t="s">
        <v>1</v>
      </c>
    </row>
    <row r="4" spans="1:2" x14ac:dyDescent="0.25">
      <c r="A4" t="s">
        <v>2</v>
      </c>
    </row>
    <row r="5" spans="1:2" ht="15.75" thickBot="1" x14ac:dyDescent="0.3"/>
    <row r="6" spans="1:2" ht="16.5" thickBot="1" x14ac:dyDescent="0.3">
      <c r="A6" s="115" t="s">
        <v>21</v>
      </c>
      <c r="B6" s="116"/>
    </row>
    <row r="7" spans="1:2" x14ac:dyDescent="0.25">
      <c r="A7" s="117" t="s">
        <v>22</v>
      </c>
      <c r="B7" s="118"/>
    </row>
    <row r="8" spans="1:2" x14ac:dyDescent="0.25">
      <c r="A8" s="119" t="s">
        <v>23</v>
      </c>
      <c r="B8" s="120"/>
    </row>
    <row r="9" spans="1:2" ht="15.75" thickBot="1" x14ac:dyDescent="0.3">
      <c r="A9" s="121" t="s">
        <v>24</v>
      </c>
      <c r="B9" s="122"/>
    </row>
  </sheetData>
  <mergeCells count="4">
    <mergeCell ref="A6:B6"/>
    <mergeCell ref="A7:B7"/>
    <mergeCell ref="A8:B8"/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1A06-2458-4093-9AAB-CE1A6C2C9E2B}">
  <dimension ref="A1:C46"/>
  <sheetViews>
    <sheetView topLeftCell="A31" workbookViewId="0">
      <selection activeCell="A33" sqref="A33:C45"/>
    </sheetView>
  </sheetViews>
  <sheetFormatPr defaultRowHeight="15" x14ac:dyDescent="0.25"/>
  <cols>
    <col min="1" max="1" width="15.85546875" customWidth="1"/>
    <col min="2" max="2" width="5" customWidth="1"/>
    <col min="3" max="3" width="14.42578125" customWidth="1"/>
  </cols>
  <sheetData>
    <row r="1" spans="1:3" x14ac:dyDescent="0.25">
      <c r="A1" t="s">
        <v>4</v>
      </c>
    </row>
    <row r="3" spans="1:3" ht="15.75" thickBot="1" x14ac:dyDescent="0.3"/>
    <row r="4" spans="1:3" ht="16.5" thickTop="1" thickBot="1" x14ac:dyDescent="0.3">
      <c r="A4" s="133" t="s">
        <v>17</v>
      </c>
      <c r="B4" s="134"/>
      <c r="C4" s="135"/>
    </row>
    <row r="5" spans="1:3" ht="15.75" thickBot="1" x14ac:dyDescent="0.3">
      <c r="A5" s="131" t="s">
        <v>78</v>
      </c>
      <c r="B5" s="132"/>
      <c r="C5" s="99" t="s">
        <v>79</v>
      </c>
    </row>
    <row r="6" spans="1:3" x14ac:dyDescent="0.25">
      <c r="A6" s="87" t="s">
        <v>48</v>
      </c>
      <c r="B6" s="88"/>
      <c r="C6" s="98" t="s">
        <v>86</v>
      </c>
    </row>
    <row r="7" spans="1:3" x14ac:dyDescent="0.25">
      <c r="A7" s="83" t="s">
        <v>80</v>
      </c>
      <c r="B7" s="84"/>
      <c r="C7" s="95" t="s">
        <v>87</v>
      </c>
    </row>
    <row r="8" spans="1:3" x14ac:dyDescent="0.25">
      <c r="A8" s="83" t="s">
        <v>15</v>
      </c>
      <c r="B8" s="84"/>
      <c r="C8" s="95" t="s">
        <v>88</v>
      </c>
    </row>
    <row r="9" spans="1:3" x14ac:dyDescent="0.25">
      <c r="A9" s="83" t="s">
        <v>64</v>
      </c>
      <c r="B9" s="84"/>
      <c r="C9" s="95" t="s">
        <v>89</v>
      </c>
    </row>
    <row r="10" spans="1:3" x14ac:dyDescent="0.25">
      <c r="A10" s="83" t="s">
        <v>81</v>
      </c>
      <c r="B10" s="84"/>
      <c r="C10" s="95" t="s">
        <v>90</v>
      </c>
    </row>
    <row r="11" spans="1:3" x14ac:dyDescent="0.25">
      <c r="A11" s="83" t="s">
        <v>65</v>
      </c>
      <c r="B11" s="84"/>
      <c r="C11" s="95" t="s">
        <v>91</v>
      </c>
    </row>
    <row r="12" spans="1:3" x14ac:dyDescent="0.25">
      <c r="A12" s="83" t="s">
        <v>82</v>
      </c>
      <c r="B12" s="84"/>
      <c r="C12" s="95" t="s">
        <v>92</v>
      </c>
    </row>
    <row r="13" spans="1:3" x14ac:dyDescent="0.25">
      <c r="A13" s="83" t="s">
        <v>83</v>
      </c>
      <c r="B13" s="84"/>
      <c r="C13" s="95" t="s">
        <v>93</v>
      </c>
    </row>
    <row r="14" spans="1:3" x14ac:dyDescent="0.25">
      <c r="A14" s="83" t="s">
        <v>84</v>
      </c>
      <c r="B14" s="84"/>
      <c r="C14" s="95" t="s">
        <v>94</v>
      </c>
    </row>
    <row r="15" spans="1:3" x14ac:dyDescent="0.25">
      <c r="A15" s="83" t="s">
        <v>50</v>
      </c>
      <c r="B15" s="84"/>
      <c r="C15" s="95" t="s">
        <v>93</v>
      </c>
    </row>
    <row r="16" spans="1:3" ht="15.75" thickBot="1" x14ac:dyDescent="0.3">
      <c r="A16" s="85" t="s">
        <v>85</v>
      </c>
      <c r="B16" s="86"/>
      <c r="C16" s="96" t="s">
        <v>95</v>
      </c>
    </row>
    <row r="17" spans="1:3" ht="15.75" thickTop="1" x14ac:dyDescent="0.25"/>
    <row r="18" spans="1:3" ht="15.75" thickBot="1" x14ac:dyDescent="0.3"/>
    <row r="19" spans="1:3" ht="16.5" thickTop="1" thickBot="1" x14ac:dyDescent="0.3">
      <c r="A19" s="136" t="s">
        <v>62</v>
      </c>
      <c r="B19" s="137"/>
      <c r="C19" s="138"/>
    </row>
    <row r="20" spans="1:3" ht="15.75" thickBot="1" x14ac:dyDescent="0.3">
      <c r="A20" s="123" t="s">
        <v>78</v>
      </c>
      <c r="B20" s="124"/>
      <c r="C20" s="89" t="s">
        <v>79</v>
      </c>
    </row>
    <row r="21" spans="1:3" x14ac:dyDescent="0.25">
      <c r="A21" s="87" t="s">
        <v>63</v>
      </c>
      <c r="B21" s="88" t="s">
        <v>68</v>
      </c>
      <c r="C21" s="98" t="s">
        <v>73</v>
      </c>
    </row>
    <row r="22" spans="1:3" x14ac:dyDescent="0.25">
      <c r="A22" s="83" t="s">
        <v>64</v>
      </c>
      <c r="B22" s="84" t="s">
        <v>71</v>
      </c>
      <c r="C22" s="95" t="s">
        <v>74</v>
      </c>
    </row>
    <row r="23" spans="1:3" x14ac:dyDescent="0.25">
      <c r="A23" s="83" t="s">
        <v>65</v>
      </c>
      <c r="B23" s="84" t="s">
        <v>72</v>
      </c>
      <c r="C23" s="95" t="s">
        <v>75</v>
      </c>
    </row>
    <row r="24" spans="1:3" x14ac:dyDescent="0.25">
      <c r="A24" s="83" t="s">
        <v>66</v>
      </c>
      <c r="B24" s="84" t="s">
        <v>69</v>
      </c>
      <c r="C24" s="95" t="s">
        <v>76</v>
      </c>
    </row>
    <row r="25" spans="1:3" ht="15.75" thickBot="1" x14ac:dyDescent="0.3">
      <c r="A25" s="85" t="s">
        <v>67</v>
      </c>
      <c r="B25" s="86" t="s">
        <v>70</v>
      </c>
      <c r="C25" s="96" t="s">
        <v>77</v>
      </c>
    </row>
    <row r="26" spans="1:3" ht="15.75" thickTop="1" x14ac:dyDescent="0.25"/>
    <row r="27" spans="1:3" ht="15.75" thickBot="1" x14ac:dyDescent="0.3"/>
    <row r="28" spans="1:3" ht="16.5" thickTop="1" thickBot="1" x14ac:dyDescent="0.3">
      <c r="A28" s="136" t="s">
        <v>15</v>
      </c>
      <c r="B28" s="137"/>
      <c r="C28" s="138"/>
    </row>
    <row r="29" spans="1:3" ht="15.75" thickBot="1" x14ac:dyDescent="0.3">
      <c r="A29" s="123" t="s">
        <v>78</v>
      </c>
      <c r="B29" s="124"/>
      <c r="C29" s="89" t="s">
        <v>79</v>
      </c>
    </row>
    <row r="30" spans="1:3" ht="15.75" thickBot="1" x14ac:dyDescent="0.3">
      <c r="A30" s="90" t="s">
        <v>15</v>
      </c>
      <c r="B30" s="91" t="s">
        <v>96</v>
      </c>
      <c r="C30" s="97">
        <v>1</v>
      </c>
    </row>
    <row r="31" spans="1:3" ht="15.75" thickTop="1" x14ac:dyDescent="0.25"/>
    <row r="32" spans="1:3" ht="15.75" thickBot="1" x14ac:dyDescent="0.3"/>
    <row r="33" spans="1:3" ht="16.5" thickTop="1" thickBot="1" x14ac:dyDescent="0.3">
      <c r="A33" s="125" t="s">
        <v>97</v>
      </c>
      <c r="B33" s="126"/>
      <c r="C33" s="127"/>
    </row>
    <row r="34" spans="1:3" ht="15.75" thickBot="1" x14ac:dyDescent="0.3">
      <c r="A34" s="128"/>
      <c r="B34" s="129"/>
      <c r="C34" s="130"/>
    </row>
    <row r="35" spans="1:3" ht="15.75" thickBot="1" x14ac:dyDescent="0.3">
      <c r="A35" s="123" t="s">
        <v>78</v>
      </c>
      <c r="B35" s="124"/>
      <c r="C35" s="99" t="s">
        <v>79</v>
      </c>
    </row>
    <row r="36" spans="1:3" x14ac:dyDescent="0.25">
      <c r="A36" s="92" t="s">
        <v>48</v>
      </c>
      <c r="B36" s="93" t="s">
        <v>104</v>
      </c>
      <c r="C36" s="94" t="s">
        <v>110</v>
      </c>
    </row>
    <row r="37" spans="1:3" x14ac:dyDescent="0.25">
      <c r="A37" s="83" t="s">
        <v>63</v>
      </c>
      <c r="B37" s="84" t="s">
        <v>68</v>
      </c>
      <c r="C37" s="95" t="s">
        <v>111</v>
      </c>
    </row>
    <row r="38" spans="1:3" x14ac:dyDescent="0.25">
      <c r="A38" s="83" t="s">
        <v>98</v>
      </c>
      <c r="B38" s="84" t="s">
        <v>106</v>
      </c>
      <c r="C38" s="95" t="s">
        <v>112</v>
      </c>
    </row>
    <row r="39" spans="1:3" x14ac:dyDescent="0.25">
      <c r="A39" s="83" t="s">
        <v>64</v>
      </c>
      <c r="B39" s="84" t="s">
        <v>71</v>
      </c>
      <c r="C39" s="95" t="s">
        <v>113</v>
      </c>
    </row>
    <row r="40" spans="1:3" x14ac:dyDescent="0.25">
      <c r="A40" s="83" t="s">
        <v>99</v>
      </c>
      <c r="B40" s="84" t="s">
        <v>107</v>
      </c>
      <c r="C40" s="95" t="s">
        <v>114</v>
      </c>
    </row>
    <row r="41" spans="1:3" x14ac:dyDescent="0.25">
      <c r="A41" s="83" t="s">
        <v>100</v>
      </c>
      <c r="B41" s="84"/>
      <c r="C41" s="95" t="s">
        <v>77</v>
      </c>
    </row>
    <row r="42" spans="1:3" x14ac:dyDescent="0.25">
      <c r="A42" s="83" t="s">
        <v>83</v>
      </c>
      <c r="B42" s="84"/>
      <c r="C42" s="95" t="s">
        <v>115</v>
      </c>
    </row>
    <row r="43" spans="1:3" x14ac:dyDescent="0.25">
      <c r="A43" s="83" t="s">
        <v>101</v>
      </c>
      <c r="B43" s="84" t="s">
        <v>108</v>
      </c>
      <c r="C43" s="95" t="s">
        <v>116</v>
      </c>
    </row>
    <row r="44" spans="1:3" x14ac:dyDescent="0.25">
      <c r="A44" s="83" t="s">
        <v>102</v>
      </c>
      <c r="B44" s="84" t="s">
        <v>105</v>
      </c>
      <c r="C44" s="95" t="s">
        <v>117</v>
      </c>
    </row>
    <row r="45" spans="1:3" ht="15.75" thickBot="1" x14ac:dyDescent="0.3">
      <c r="A45" s="85" t="s">
        <v>103</v>
      </c>
      <c r="B45" s="86" t="s">
        <v>109</v>
      </c>
      <c r="C45" s="96" t="s">
        <v>118</v>
      </c>
    </row>
    <row r="46" spans="1:3" ht="15.75" thickTop="1" x14ac:dyDescent="0.25"/>
  </sheetData>
  <mergeCells count="8">
    <mergeCell ref="A35:B35"/>
    <mergeCell ref="A33:C34"/>
    <mergeCell ref="A5:B5"/>
    <mergeCell ref="A4:C4"/>
    <mergeCell ref="A19:C19"/>
    <mergeCell ref="A20:B20"/>
    <mergeCell ref="A28:C28"/>
    <mergeCell ref="A29:B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59F1-D70B-41E6-9E2C-7A5244AB0AE8}">
  <dimension ref="A1:O27"/>
  <sheetViews>
    <sheetView topLeftCell="A5" workbookViewId="0">
      <selection activeCell="I5" sqref="I5:M25"/>
    </sheetView>
  </sheetViews>
  <sheetFormatPr defaultRowHeight="13.5" x14ac:dyDescent="0.25"/>
  <cols>
    <col min="1" max="1" width="22.28515625" style="1" customWidth="1"/>
    <col min="2" max="2" width="9.85546875" style="1" customWidth="1"/>
    <col min="3" max="3" width="9.140625" style="1"/>
    <col min="4" max="4" width="10.42578125" style="1" customWidth="1"/>
    <col min="5" max="5" width="9.140625" style="1"/>
    <col min="6" max="6" width="13.140625" style="1" customWidth="1"/>
    <col min="7" max="8" width="9.140625" style="1"/>
    <col min="9" max="9" width="13.85546875" style="1" customWidth="1"/>
    <col min="10" max="10" width="10.5703125" style="1" customWidth="1"/>
    <col min="11" max="11" width="9.140625" style="1"/>
    <col min="12" max="12" width="13.42578125" style="1" customWidth="1"/>
    <col min="13" max="16384" width="9.140625" style="1"/>
  </cols>
  <sheetData>
    <row r="1" spans="1:15" x14ac:dyDescent="0.25">
      <c r="A1" s="1" t="s">
        <v>119</v>
      </c>
    </row>
    <row r="4" spans="1:15" ht="14.25" thickBot="1" x14ac:dyDescent="0.3"/>
    <row r="5" spans="1:15" ht="15" thickTop="1" thickBot="1" x14ac:dyDescent="0.3">
      <c r="A5" s="142" t="s">
        <v>40</v>
      </c>
      <c r="B5" s="143"/>
      <c r="C5" s="143"/>
      <c r="D5" s="143"/>
      <c r="E5" s="143"/>
      <c r="F5" s="144"/>
      <c r="I5" s="139" t="s">
        <v>41</v>
      </c>
      <c r="J5" s="140"/>
      <c r="K5" s="140"/>
      <c r="L5" s="140"/>
      <c r="M5" s="141"/>
    </row>
    <row r="6" spans="1:15" ht="14.25" thickTop="1" x14ac:dyDescent="0.25">
      <c r="A6" s="6"/>
      <c r="B6" s="7"/>
      <c r="C6" s="7"/>
      <c r="D6" s="7"/>
      <c r="E6" s="7"/>
      <c r="F6" s="8"/>
      <c r="I6" s="6"/>
      <c r="J6" s="7"/>
      <c r="K6" s="7"/>
      <c r="L6" s="7"/>
      <c r="M6" s="8"/>
    </row>
    <row r="7" spans="1:15" x14ac:dyDescent="0.25">
      <c r="A7" s="19" t="s">
        <v>6</v>
      </c>
      <c r="B7" s="38">
        <v>25</v>
      </c>
      <c r="C7" s="15" t="s">
        <v>11</v>
      </c>
      <c r="D7" s="7"/>
      <c r="E7" s="7"/>
      <c r="F7" s="8"/>
      <c r="I7" s="27" t="s">
        <v>42</v>
      </c>
      <c r="J7" s="48">
        <v>120000</v>
      </c>
      <c r="K7" s="7"/>
      <c r="L7" s="7"/>
      <c r="M7" s="8"/>
    </row>
    <row r="8" spans="1:15" ht="14.25" thickBot="1" x14ac:dyDescent="0.3">
      <c r="A8" s="20" t="s">
        <v>7</v>
      </c>
      <c r="B8" s="39">
        <v>0.1</v>
      </c>
      <c r="C8" s="16"/>
      <c r="D8" s="7"/>
      <c r="E8" s="7"/>
      <c r="F8" s="8"/>
      <c r="I8" s="6"/>
      <c r="J8" s="7"/>
      <c r="K8" s="7"/>
      <c r="L8" s="7"/>
      <c r="M8" s="8"/>
    </row>
    <row r="9" spans="1:15" x14ac:dyDescent="0.25">
      <c r="A9" s="20" t="s">
        <v>8</v>
      </c>
      <c r="B9" s="17">
        <f>(B7*B8)+B7</f>
        <v>27.5</v>
      </c>
      <c r="C9" s="16" t="s">
        <v>11</v>
      </c>
      <c r="D9" s="7"/>
      <c r="E9" s="7"/>
      <c r="F9" s="8"/>
      <c r="I9" s="31" t="s">
        <v>43</v>
      </c>
      <c r="J9" s="32" t="s">
        <v>43</v>
      </c>
      <c r="K9" s="32" t="s">
        <v>44</v>
      </c>
      <c r="L9" s="33" t="s">
        <v>45</v>
      </c>
      <c r="M9" s="8"/>
    </row>
    <row r="10" spans="1:15" ht="15.75" thickBot="1" x14ac:dyDescent="0.3">
      <c r="A10" s="20" t="s">
        <v>9</v>
      </c>
      <c r="B10" s="40">
        <v>120000</v>
      </c>
      <c r="C10" s="16" t="s">
        <v>10</v>
      </c>
      <c r="D10" s="7"/>
      <c r="E10" s="7"/>
      <c r="F10" s="8"/>
      <c r="I10" s="34" t="s">
        <v>35</v>
      </c>
      <c r="J10" s="35" t="s">
        <v>27</v>
      </c>
      <c r="K10" s="35" t="s">
        <v>34</v>
      </c>
      <c r="L10" s="36" t="s">
        <v>33</v>
      </c>
      <c r="M10" s="28"/>
      <c r="N10" s="23"/>
    </row>
    <row r="11" spans="1:15" x14ac:dyDescent="0.25">
      <c r="A11" s="21" t="s">
        <v>12</v>
      </c>
      <c r="B11" s="49">
        <f>(B9-B7)/B7</f>
        <v>0.1</v>
      </c>
      <c r="C11" s="18" t="s">
        <v>13</v>
      </c>
      <c r="D11" s="7"/>
      <c r="E11" s="7"/>
      <c r="F11" s="8"/>
      <c r="I11" s="44">
        <v>2</v>
      </c>
      <c r="J11" s="53">
        <v>2</v>
      </c>
      <c r="K11" s="54">
        <f>PI()*((0.5*J11)^2)</f>
        <v>3.1415926535897931</v>
      </c>
      <c r="L11" s="24">
        <f>$J$7/K11</f>
        <v>38197.186342054883</v>
      </c>
      <c r="M11" s="28"/>
      <c r="N11" s="23"/>
      <c r="O11" s="37"/>
    </row>
    <row r="12" spans="1:15" ht="14.25" thickBot="1" x14ac:dyDescent="0.3">
      <c r="A12" s="6"/>
      <c r="B12" s="7"/>
      <c r="C12" s="7"/>
      <c r="D12" s="7"/>
      <c r="E12" s="7"/>
      <c r="F12" s="8"/>
      <c r="I12" s="45">
        <v>1.75</v>
      </c>
      <c r="J12" s="55">
        <v>1.75</v>
      </c>
      <c r="K12" s="51">
        <f t="shared" ref="K12:K24" si="0">PI()*((0.5*J12)^2)</f>
        <v>2.4052818754046852</v>
      </c>
      <c r="L12" s="25">
        <f t="shared" ref="L12:L24" si="1">$J$7/K12</f>
        <v>49890.20256921454</v>
      </c>
      <c r="M12" s="28"/>
      <c r="N12" s="23"/>
      <c r="O12" s="37"/>
    </row>
    <row r="13" spans="1:15" ht="13.5" customHeight="1" x14ac:dyDescent="0.25">
      <c r="A13" s="145" t="s">
        <v>5</v>
      </c>
      <c r="B13" s="148" t="s">
        <v>18</v>
      </c>
      <c r="C13" s="148" t="s">
        <v>36</v>
      </c>
      <c r="D13" s="148" t="s">
        <v>19</v>
      </c>
      <c r="E13" s="151" t="s">
        <v>20</v>
      </c>
      <c r="F13" s="8"/>
      <c r="I13" s="45">
        <v>1.5</v>
      </c>
      <c r="J13" s="55">
        <v>1.5</v>
      </c>
      <c r="K13" s="51">
        <f t="shared" si="0"/>
        <v>1.7671458676442586</v>
      </c>
      <c r="L13" s="25">
        <f t="shared" si="1"/>
        <v>67906.109052542015</v>
      </c>
      <c r="M13" s="28"/>
      <c r="N13" s="23"/>
      <c r="O13" s="37"/>
    </row>
    <row r="14" spans="1:15" ht="13.5" customHeight="1" x14ac:dyDescent="0.25">
      <c r="A14" s="146"/>
      <c r="B14" s="149"/>
      <c r="C14" s="149"/>
      <c r="D14" s="149"/>
      <c r="E14" s="152"/>
      <c r="F14" s="8"/>
      <c r="I14" s="45">
        <v>1.25</v>
      </c>
      <c r="J14" s="55">
        <v>1.25</v>
      </c>
      <c r="K14" s="51">
        <f t="shared" si="0"/>
        <v>1.227184630308513</v>
      </c>
      <c r="L14" s="25">
        <f t="shared" si="1"/>
        <v>97784.797035660493</v>
      </c>
      <c r="M14" s="28"/>
      <c r="N14" s="23"/>
      <c r="O14" s="37"/>
    </row>
    <row r="15" spans="1:15" ht="13.5" customHeight="1" x14ac:dyDescent="0.25">
      <c r="A15" s="147"/>
      <c r="B15" s="150"/>
      <c r="C15" s="150"/>
      <c r="D15" s="150"/>
      <c r="E15" s="153"/>
      <c r="F15" s="8"/>
      <c r="I15" s="46">
        <v>1</v>
      </c>
      <c r="J15" s="55">
        <v>1</v>
      </c>
      <c r="K15" s="51">
        <f t="shared" si="0"/>
        <v>0.78539816339744828</v>
      </c>
      <c r="L15" s="25">
        <f t="shared" si="1"/>
        <v>152788.74536821953</v>
      </c>
      <c r="M15" s="28"/>
      <c r="N15" s="23"/>
      <c r="O15" s="37"/>
    </row>
    <row r="16" spans="1:15" x14ac:dyDescent="0.25">
      <c r="A16" s="9" t="s">
        <v>17</v>
      </c>
      <c r="B16" s="41">
        <v>10000000</v>
      </c>
      <c r="C16" s="50">
        <f>($B$10/(B16*$B$11))*12</f>
        <v>1.44</v>
      </c>
      <c r="D16" s="50">
        <f>(SQRT(C16/PI()))*2</f>
        <v>1.354055000514615</v>
      </c>
      <c r="E16" s="2">
        <v>1.5</v>
      </c>
      <c r="F16" s="8"/>
      <c r="I16" s="45" t="s">
        <v>28</v>
      </c>
      <c r="J16" s="55">
        <v>0.75</v>
      </c>
      <c r="K16" s="51">
        <f t="shared" si="0"/>
        <v>0.44178646691106466</v>
      </c>
      <c r="L16" s="25">
        <f t="shared" si="1"/>
        <v>271624.43621016806</v>
      </c>
      <c r="M16" s="28"/>
      <c r="N16" s="23"/>
      <c r="O16" s="37"/>
    </row>
    <row r="17" spans="1:15" x14ac:dyDescent="0.25">
      <c r="A17" s="10" t="s">
        <v>14</v>
      </c>
      <c r="B17" s="42">
        <v>30000000</v>
      </c>
      <c r="C17" s="51">
        <f t="shared" ref="C17:C19" si="2">($B$10/(B17*$B$11))*12</f>
        <v>0.48</v>
      </c>
      <c r="D17" s="51">
        <f>(SQRT(C17/PI()))*2</f>
        <v>0.78176401904467185</v>
      </c>
      <c r="E17" s="3">
        <v>1</v>
      </c>
      <c r="F17" s="8"/>
      <c r="I17" s="45" t="s">
        <v>29</v>
      </c>
      <c r="J17" s="55">
        <v>0.5</v>
      </c>
      <c r="K17" s="51">
        <f t="shared" si="0"/>
        <v>0.19634954084936207</v>
      </c>
      <c r="L17" s="25">
        <f t="shared" si="1"/>
        <v>611154.98147287813</v>
      </c>
      <c r="M17" s="28"/>
      <c r="N17" s="23"/>
      <c r="O17" s="37"/>
    </row>
    <row r="18" spans="1:15" x14ac:dyDescent="0.25">
      <c r="A18" s="10" t="s">
        <v>15</v>
      </c>
      <c r="B18" s="42">
        <v>15000000</v>
      </c>
      <c r="C18" s="51">
        <f t="shared" si="2"/>
        <v>0.96</v>
      </c>
      <c r="D18" s="51">
        <f>(SQRT(C18/PI()))*2</f>
        <v>1.1055812783082735</v>
      </c>
      <c r="E18" s="4">
        <v>1.25</v>
      </c>
      <c r="F18" s="8"/>
      <c r="I18" s="45" t="s">
        <v>30</v>
      </c>
      <c r="J18" s="55">
        <v>0.375</v>
      </c>
      <c r="K18" s="51">
        <f t="shared" si="0"/>
        <v>0.11044661672776616</v>
      </c>
      <c r="L18" s="25">
        <f t="shared" si="1"/>
        <v>1086497.7448406722</v>
      </c>
      <c r="M18" s="28"/>
      <c r="N18" s="23"/>
      <c r="O18" s="37"/>
    </row>
    <row r="19" spans="1:15" ht="14.25" thickBot="1" x14ac:dyDescent="0.3">
      <c r="A19" s="11" t="s">
        <v>16</v>
      </c>
      <c r="B19" s="43">
        <v>12000000</v>
      </c>
      <c r="C19" s="52">
        <f t="shared" si="2"/>
        <v>1.2000000000000002</v>
      </c>
      <c r="D19" s="52">
        <f>(SQRT(C19/PI()))*2</f>
        <v>1.2360774464742068</v>
      </c>
      <c r="E19" s="5">
        <v>1.25</v>
      </c>
      <c r="F19" s="8"/>
      <c r="I19" s="45" t="s">
        <v>31</v>
      </c>
      <c r="J19" s="55">
        <v>0.25</v>
      </c>
      <c r="K19" s="51">
        <f t="shared" si="0"/>
        <v>4.9087385212340517E-2</v>
      </c>
      <c r="L19" s="25">
        <f t="shared" si="1"/>
        <v>2444619.9258915125</v>
      </c>
      <c r="M19" s="28"/>
      <c r="N19" s="23"/>
      <c r="O19" s="37"/>
    </row>
    <row r="20" spans="1:15" x14ac:dyDescent="0.25">
      <c r="A20" s="6"/>
      <c r="B20" s="7"/>
      <c r="C20" s="7"/>
      <c r="D20" s="7"/>
      <c r="E20" s="7"/>
      <c r="F20" s="8"/>
      <c r="I20" s="45" t="s">
        <v>32</v>
      </c>
      <c r="J20" s="55">
        <v>0.1875</v>
      </c>
      <c r="K20" s="51">
        <f t="shared" si="0"/>
        <v>2.7611654181941541E-2</v>
      </c>
      <c r="L20" s="25">
        <f t="shared" si="1"/>
        <v>4345990.979362689</v>
      </c>
      <c r="M20" s="28"/>
      <c r="N20" s="23"/>
      <c r="O20" s="37"/>
    </row>
    <row r="21" spans="1:15" ht="14.25" thickBot="1" x14ac:dyDescent="0.3">
      <c r="A21" s="12"/>
      <c r="B21" s="13"/>
      <c r="C21" s="13"/>
      <c r="D21" s="13"/>
      <c r="E21" s="13"/>
      <c r="F21" s="14"/>
      <c r="I21" s="45" t="s">
        <v>26</v>
      </c>
      <c r="J21" s="55">
        <v>0.125</v>
      </c>
      <c r="K21" s="51">
        <f t="shared" si="0"/>
        <v>1.2271846303085129E-2</v>
      </c>
      <c r="L21" s="25">
        <f t="shared" si="1"/>
        <v>9778479.7035660502</v>
      </c>
      <c r="M21" s="28"/>
      <c r="N21" s="23"/>
      <c r="O21" s="37"/>
    </row>
    <row r="22" spans="1:15" ht="14.25" thickTop="1" x14ac:dyDescent="0.25">
      <c r="I22" s="45" t="s">
        <v>25</v>
      </c>
      <c r="J22" s="56">
        <v>6.25E-2</v>
      </c>
      <c r="K22" s="51">
        <f t="shared" si="0"/>
        <v>3.0679615757712823E-3</v>
      </c>
      <c r="L22" s="25">
        <f t="shared" si="1"/>
        <v>39113918.814264201</v>
      </c>
      <c r="M22" s="28"/>
      <c r="N22" s="23"/>
      <c r="O22" s="37"/>
    </row>
    <row r="23" spans="1:15" x14ac:dyDescent="0.25">
      <c r="I23" s="45">
        <v>3.125E-2</v>
      </c>
      <c r="J23" s="57">
        <v>3.125E-2</v>
      </c>
      <c r="K23" s="51">
        <f t="shared" si="0"/>
        <v>7.6699039394282058E-4</v>
      </c>
      <c r="L23" s="25">
        <f t="shared" si="1"/>
        <v>156455675.2570568</v>
      </c>
      <c r="M23" s="28"/>
      <c r="N23" s="23"/>
      <c r="O23" s="37"/>
    </row>
    <row r="24" spans="1:15" ht="14.25" thickBot="1" x14ac:dyDescent="0.3">
      <c r="I24" s="47">
        <v>1.5625E-2</v>
      </c>
      <c r="J24" s="58">
        <v>1.5625E-2</v>
      </c>
      <c r="K24" s="52">
        <f t="shared" si="0"/>
        <v>1.9174759848570515E-4</v>
      </c>
      <c r="L24" s="26">
        <f t="shared" si="1"/>
        <v>625822701.02822721</v>
      </c>
      <c r="M24" s="28"/>
      <c r="N24" s="23"/>
      <c r="O24" s="37"/>
    </row>
    <row r="25" spans="1:15" ht="14.25" thickBot="1" x14ac:dyDescent="0.3">
      <c r="I25" s="29"/>
      <c r="J25" s="13"/>
      <c r="K25" s="13"/>
      <c r="L25" s="13"/>
      <c r="M25" s="30"/>
      <c r="N25" s="23"/>
    </row>
    <row r="26" spans="1:15" ht="14.25" thickTop="1" x14ac:dyDescent="0.25">
      <c r="I26" s="22"/>
    </row>
    <row r="27" spans="1:15" x14ac:dyDescent="0.25">
      <c r="I27" s="22"/>
    </row>
  </sheetData>
  <mergeCells count="7">
    <mergeCell ref="I5:M5"/>
    <mergeCell ref="A5:F5"/>
    <mergeCell ref="A13:A15"/>
    <mergeCell ref="B13:B15"/>
    <mergeCell ref="C13:C15"/>
    <mergeCell ref="D13:D15"/>
    <mergeCell ref="E13:E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DF5E-3628-4CD1-BD4F-289F26AE95EB}">
  <dimension ref="A1:E12"/>
  <sheetViews>
    <sheetView workbookViewId="0">
      <selection activeCell="A5" sqref="A5:E11"/>
    </sheetView>
  </sheetViews>
  <sheetFormatPr defaultRowHeight="15" x14ac:dyDescent="0.25"/>
  <cols>
    <col min="1" max="1" width="9.85546875" customWidth="1"/>
    <col min="2" max="2" width="12.140625" customWidth="1"/>
  </cols>
  <sheetData>
    <row r="1" spans="1:5" x14ac:dyDescent="0.25">
      <c r="A1" t="s">
        <v>55</v>
      </c>
    </row>
    <row r="2" spans="1:5" x14ac:dyDescent="0.25">
      <c r="A2" t="s">
        <v>56</v>
      </c>
    </row>
    <row r="4" spans="1:5" ht="15.75" thickBot="1" x14ac:dyDescent="0.3"/>
    <row r="5" spans="1:5" ht="15.75" thickTop="1" x14ac:dyDescent="0.25">
      <c r="A5" s="156" t="s">
        <v>57</v>
      </c>
      <c r="B5" s="157"/>
      <c r="C5" s="157"/>
      <c r="D5" s="103">
        <v>1.5</v>
      </c>
      <c r="E5" s="100" t="s">
        <v>27</v>
      </c>
    </row>
    <row r="6" spans="1:5" x14ac:dyDescent="0.25">
      <c r="A6" s="158" t="s">
        <v>58</v>
      </c>
      <c r="B6" s="159"/>
      <c r="C6" s="159"/>
      <c r="D6" s="104">
        <v>1</v>
      </c>
      <c r="E6" s="101" t="s">
        <v>27</v>
      </c>
    </row>
    <row r="7" spans="1:5" ht="15.75" thickBot="1" x14ac:dyDescent="0.3">
      <c r="A7" s="154" t="s">
        <v>9</v>
      </c>
      <c r="B7" s="155"/>
      <c r="C7" s="155"/>
      <c r="D7" s="105">
        <v>120000</v>
      </c>
      <c r="E7" s="102" t="s">
        <v>10</v>
      </c>
    </row>
    <row r="8" spans="1:5" ht="16.5" thickTop="1" thickBot="1" x14ac:dyDescent="0.3">
      <c r="A8" s="82"/>
      <c r="B8" s="82"/>
    </row>
    <row r="9" spans="1:5" ht="15.75" thickTop="1" x14ac:dyDescent="0.25">
      <c r="A9" s="107" t="s">
        <v>5</v>
      </c>
      <c r="B9" s="108" t="s">
        <v>43</v>
      </c>
      <c r="C9" s="108" t="s">
        <v>61</v>
      </c>
      <c r="D9" s="108" t="s">
        <v>44</v>
      </c>
      <c r="E9" s="109" t="s">
        <v>45</v>
      </c>
    </row>
    <row r="10" spans="1:5" x14ac:dyDescent="0.25">
      <c r="A10" s="110" t="s">
        <v>59</v>
      </c>
      <c r="B10" s="106">
        <f>D5</f>
        <v>1.5</v>
      </c>
      <c r="C10" s="106">
        <f>0.5*B10</f>
        <v>0.75</v>
      </c>
      <c r="D10" s="106">
        <f>PI()*(C10^2)</f>
        <v>1.7671458676442586</v>
      </c>
      <c r="E10" s="113">
        <f>D7/D10</f>
        <v>67906.109052542015</v>
      </c>
    </row>
    <row r="11" spans="1:5" ht="15.75" thickBot="1" x14ac:dyDescent="0.3">
      <c r="A11" s="111" t="s">
        <v>60</v>
      </c>
      <c r="B11" s="112">
        <f>D6</f>
        <v>1</v>
      </c>
      <c r="C11" s="112">
        <f>0.5*B11</f>
        <v>0.5</v>
      </c>
      <c r="D11" s="112">
        <f>PI()*(C11^2)</f>
        <v>0.78539816339744828</v>
      </c>
      <c r="E11" s="114">
        <f>D7/D11</f>
        <v>152788.74536821953</v>
      </c>
    </row>
    <row r="12" spans="1:5" ht="15.75" thickTop="1" x14ac:dyDescent="0.25"/>
  </sheetData>
  <mergeCells count="3">
    <mergeCell ref="A7:C7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B928-5063-4EA5-8A26-1FBD911CA956}">
  <dimension ref="A1:N31"/>
  <sheetViews>
    <sheetView topLeftCell="A19" workbookViewId="0">
      <selection activeCell="A5" sqref="A5:G31"/>
    </sheetView>
  </sheetViews>
  <sheetFormatPr defaultRowHeight="15" x14ac:dyDescent="0.25"/>
  <cols>
    <col min="3" max="3" width="11.85546875" customWidth="1"/>
    <col min="6" max="6" width="10.28515625" customWidth="1"/>
  </cols>
  <sheetData>
    <row r="1" spans="1:14" x14ac:dyDescent="0.25">
      <c r="A1" t="s">
        <v>120</v>
      </c>
    </row>
    <row r="2" spans="1:14" ht="15" customHeight="1" x14ac:dyDescent="0.25">
      <c r="A2" s="160" t="s">
        <v>121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ht="15.75" thickBot="1" x14ac:dyDescent="0.3"/>
    <row r="5" spans="1:14" ht="15" customHeight="1" x14ac:dyDescent="0.25">
      <c r="A5" s="170" t="s">
        <v>46</v>
      </c>
      <c r="B5" s="171"/>
      <c r="C5" s="161" t="s">
        <v>17</v>
      </c>
      <c r="D5" s="162"/>
      <c r="E5" s="163"/>
      <c r="F5" s="60">
        <v>1.31E-5</v>
      </c>
      <c r="G5" s="61" t="s">
        <v>38</v>
      </c>
    </row>
    <row r="6" spans="1:14" x14ac:dyDescent="0.25">
      <c r="A6" s="172"/>
      <c r="B6" s="173"/>
      <c r="C6" s="164" t="s">
        <v>14</v>
      </c>
      <c r="D6" s="165"/>
      <c r="E6" s="166"/>
      <c r="F6" s="59">
        <v>7.2200000000000003E-6</v>
      </c>
      <c r="G6" s="62" t="s">
        <v>38</v>
      </c>
    </row>
    <row r="7" spans="1:14" x14ac:dyDescent="0.25">
      <c r="A7" s="172"/>
      <c r="B7" s="173"/>
      <c r="C7" s="164" t="s">
        <v>15</v>
      </c>
      <c r="D7" s="165"/>
      <c r="E7" s="166"/>
      <c r="F7" s="59">
        <v>1.03E-5</v>
      </c>
      <c r="G7" s="62" t="s">
        <v>38</v>
      </c>
    </row>
    <row r="8" spans="1:14" ht="15.75" thickBot="1" x14ac:dyDescent="0.3">
      <c r="A8" s="174"/>
      <c r="B8" s="175"/>
      <c r="C8" s="167" t="s">
        <v>16</v>
      </c>
      <c r="D8" s="168"/>
      <c r="E8" s="169"/>
      <c r="F8" s="63">
        <v>5.3900000000000001E-6</v>
      </c>
      <c r="G8" s="64" t="s">
        <v>37</v>
      </c>
    </row>
    <row r="9" spans="1:14" ht="15.75" thickBot="1" x14ac:dyDescent="0.3">
      <c r="A9" s="181" t="s">
        <v>54</v>
      </c>
      <c r="B9" s="182"/>
      <c r="C9" s="182"/>
      <c r="D9" s="182"/>
      <c r="E9" s="183"/>
      <c r="F9" s="65">
        <f>25*12</f>
        <v>300</v>
      </c>
      <c r="G9" s="66" t="s">
        <v>27</v>
      </c>
    </row>
    <row r="10" spans="1:14" ht="15.75" thickBot="1" x14ac:dyDescent="0.3">
      <c r="A10" s="181" t="s">
        <v>53</v>
      </c>
      <c r="B10" s="182"/>
      <c r="C10" s="182"/>
      <c r="D10" s="182"/>
      <c r="E10" s="183"/>
      <c r="F10" s="67">
        <v>70</v>
      </c>
      <c r="G10" s="66" t="s">
        <v>39</v>
      </c>
    </row>
    <row r="11" spans="1:14" ht="15.75" thickBot="1" x14ac:dyDescent="0.3">
      <c r="A11" s="181" t="s">
        <v>47</v>
      </c>
      <c r="B11" s="182"/>
      <c r="C11" s="182"/>
      <c r="D11" s="182"/>
      <c r="E11" s="183"/>
      <c r="F11" s="67">
        <v>20</v>
      </c>
      <c r="G11" s="66" t="s">
        <v>39</v>
      </c>
    </row>
    <row r="13" spans="1:14" ht="15.75" thickBot="1" x14ac:dyDescent="0.3"/>
    <row r="14" spans="1:14" x14ac:dyDescent="0.25">
      <c r="A14" s="186" t="s">
        <v>51</v>
      </c>
      <c r="B14" s="187"/>
      <c r="C14" s="162" t="s">
        <v>52</v>
      </c>
      <c r="D14" s="162"/>
      <c r="E14" s="162"/>
      <c r="F14" s="176"/>
    </row>
    <row r="15" spans="1:14" ht="15.75" thickBot="1" x14ac:dyDescent="0.3">
      <c r="A15" s="188"/>
      <c r="B15" s="189"/>
      <c r="C15" s="80" t="s">
        <v>48</v>
      </c>
      <c r="D15" s="80" t="s">
        <v>49</v>
      </c>
      <c r="E15" s="80" t="s">
        <v>15</v>
      </c>
      <c r="F15" s="81" t="s">
        <v>50</v>
      </c>
    </row>
    <row r="16" spans="1:14" x14ac:dyDescent="0.25">
      <c r="A16" s="177">
        <v>0</v>
      </c>
      <c r="B16" s="178"/>
      <c r="C16" s="68">
        <f>$F$5*$F$9*A16</f>
        <v>0</v>
      </c>
      <c r="D16" s="69">
        <f>$F$6*$F$9*$A16</f>
        <v>0</v>
      </c>
      <c r="E16" s="70">
        <f>$F$7*$F$9*$A16</f>
        <v>0</v>
      </c>
      <c r="F16" s="71">
        <f>$F$8*$F$9*$A16</f>
        <v>0</v>
      </c>
    </row>
    <row r="17" spans="1:6" x14ac:dyDescent="0.25">
      <c r="A17" s="179">
        <f>A16+$F$11</f>
        <v>20</v>
      </c>
      <c r="B17" s="180"/>
      <c r="C17" s="72">
        <f t="shared" ref="C17:C31" si="0">$F$5*$F$9*A17</f>
        <v>7.8600000000000003E-2</v>
      </c>
      <c r="D17" s="73">
        <f t="shared" ref="D17:D31" si="1">$F$6*$F$9*$A17</f>
        <v>4.3319999999999997E-2</v>
      </c>
      <c r="E17" s="74">
        <f t="shared" ref="E17:E31" si="2">$F$7*$F$9*$A17</f>
        <v>6.1799999999999994E-2</v>
      </c>
      <c r="F17" s="75">
        <f t="shared" ref="F17:F31" si="3">$F$8*$F$9*$A17</f>
        <v>3.2340000000000001E-2</v>
      </c>
    </row>
    <row r="18" spans="1:6" x14ac:dyDescent="0.25">
      <c r="A18" s="179">
        <f t="shared" ref="A18:A30" si="4">A17+$F$11</f>
        <v>40</v>
      </c>
      <c r="B18" s="180"/>
      <c r="C18" s="72">
        <f t="shared" si="0"/>
        <v>0.15720000000000001</v>
      </c>
      <c r="D18" s="73">
        <f t="shared" si="1"/>
        <v>8.6639999999999995E-2</v>
      </c>
      <c r="E18" s="74">
        <f t="shared" si="2"/>
        <v>0.12359999999999999</v>
      </c>
      <c r="F18" s="75">
        <f t="shared" si="3"/>
        <v>6.4680000000000001E-2</v>
      </c>
    </row>
    <row r="19" spans="1:6" x14ac:dyDescent="0.25">
      <c r="A19" s="179">
        <f t="shared" si="4"/>
        <v>60</v>
      </c>
      <c r="B19" s="180"/>
      <c r="C19" s="72">
        <f t="shared" si="0"/>
        <v>0.23580000000000001</v>
      </c>
      <c r="D19" s="73">
        <f t="shared" si="1"/>
        <v>0.12995999999999999</v>
      </c>
      <c r="E19" s="74">
        <f t="shared" si="2"/>
        <v>0.18539999999999998</v>
      </c>
      <c r="F19" s="75">
        <f t="shared" si="3"/>
        <v>9.7019999999999995E-2</v>
      </c>
    </row>
    <row r="20" spans="1:6" x14ac:dyDescent="0.25">
      <c r="A20" s="179">
        <f t="shared" si="4"/>
        <v>80</v>
      </c>
      <c r="B20" s="180"/>
      <c r="C20" s="72">
        <f t="shared" si="0"/>
        <v>0.31440000000000001</v>
      </c>
      <c r="D20" s="73">
        <f t="shared" si="1"/>
        <v>0.17327999999999999</v>
      </c>
      <c r="E20" s="74">
        <f t="shared" si="2"/>
        <v>0.24719999999999998</v>
      </c>
      <c r="F20" s="75">
        <f t="shared" si="3"/>
        <v>0.12936</v>
      </c>
    </row>
    <row r="21" spans="1:6" x14ac:dyDescent="0.25">
      <c r="A21" s="179">
        <f t="shared" si="4"/>
        <v>100</v>
      </c>
      <c r="B21" s="180"/>
      <c r="C21" s="72">
        <f t="shared" si="0"/>
        <v>0.39300000000000002</v>
      </c>
      <c r="D21" s="73">
        <f t="shared" si="1"/>
        <v>0.21659999999999999</v>
      </c>
      <c r="E21" s="74">
        <f t="shared" si="2"/>
        <v>0.309</v>
      </c>
      <c r="F21" s="75">
        <f t="shared" si="3"/>
        <v>0.16169999999999998</v>
      </c>
    </row>
    <row r="22" spans="1:6" x14ac:dyDescent="0.25">
      <c r="A22" s="179">
        <f t="shared" si="4"/>
        <v>120</v>
      </c>
      <c r="B22" s="180"/>
      <c r="C22" s="72">
        <f t="shared" si="0"/>
        <v>0.47160000000000002</v>
      </c>
      <c r="D22" s="73">
        <f t="shared" si="1"/>
        <v>0.25991999999999998</v>
      </c>
      <c r="E22" s="74">
        <f t="shared" si="2"/>
        <v>0.37079999999999996</v>
      </c>
      <c r="F22" s="75">
        <f t="shared" si="3"/>
        <v>0.19403999999999999</v>
      </c>
    </row>
    <row r="23" spans="1:6" x14ac:dyDescent="0.25">
      <c r="A23" s="179">
        <f t="shared" si="4"/>
        <v>140</v>
      </c>
      <c r="B23" s="180"/>
      <c r="C23" s="72">
        <f t="shared" si="0"/>
        <v>0.55020000000000002</v>
      </c>
      <c r="D23" s="73">
        <f t="shared" si="1"/>
        <v>0.30324000000000001</v>
      </c>
      <c r="E23" s="74">
        <f t="shared" si="2"/>
        <v>0.43259999999999998</v>
      </c>
      <c r="F23" s="75">
        <f t="shared" si="3"/>
        <v>0.22638</v>
      </c>
    </row>
    <row r="24" spans="1:6" x14ac:dyDescent="0.25">
      <c r="A24" s="179">
        <f t="shared" si="4"/>
        <v>160</v>
      </c>
      <c r="B24" s="180"/>
      <c r="C24" s="72">
        <f t="shared" si="0"/>
        <v>0.62880000000000003</v>
      </c>
      <c r="D24" s="73">
        <f t="shared" si="1"/>
        <v>0.34655999999999998</v>
      </c>
      <c r="E24" s="74">
        <f t="shared" si="2"/>
        <v>0.49439999999999995</v>
      </c>
      <c r="F24" s="75">
        <f t="shared" si="3"/>
        <v>0.25872000000000001</v>
      </c>
    </row>
    <row r="25" spans="1:6" x14ac:dyDescent="0.25">
      <c r="A25" s="179">
        <f t="shared" si="4"/>
        <v>180</v>
      </c>
      <c r="B25" s="180"/>
      <c r="C25" s="72">
        <f t="shared" si="0"/>
        <v>0.70740000000000003</v>
      </c>
      <c r="D25" s="73">
        <f t="shared" si="1"/>
        <v>0.38988</v>
      </c>
      <c r="E25" s="74">
        <f t="shared" si="2"/>
        <v>0.55620000000000003</v>
      </c>
      <c r="F25" s="75">
        <f t="shared" si="3"/>
        <v>0.29105999999999999</v>
      </c>
    </row>
    <row r="26" spans="1:6" x14ac:dyDescent="0.25">
      <c r="A26" s="179">
        <f t="shared" si="4"/>
        <v>200</v>
      </c>
      <c r="B26" s="180"/>
      <c r="C26" s="72">
        <f t="shared" si="0"/>
        <v>0.78600000000000003</v>
      </c>
      <c r="D26" s="73">
        <f t="shared" si="1"/>
        <v>0.43319999999999997</v>
      </c>
      <c r="E26" s="74">
        <f t="shared" si="2"/>
        <v>0.61799999999999999</v>
      </c>
      <c r="F26" s="75">
        <f t="shared" si="3"/>
        <v>0.32339999999999997</v>
      </c>
    </row>
    <row r="27" spans="1:6" x14ac:dyDescent="0.25">
      <c r="A27" s="179">
        <f t="shared" si="4"/>
        <v>220</v>
      </c>
      <c r="B27" s="180"/>
      <c r="C27" s="72">
        <f t="shared" si="0"/>
        <v>0.86460000000000004</v>
      </c>
      <c r="D27" s="73">
        <f t="shared" si="1"/>
        <v>0.47652</v>
      </c>
      <c r="E27" s="74">
        <f t="shared" si="2"/>
        <v>0.67979999999999996</v>
      </c>
      <c r="F27" s="75">
        <f t="shared" si="3"/>
        <v>0.35574</v>
      </c>
    </row>
    <row r="28" spans="1:6" x14ac:dyDescent="0.25">
      <c r="A28" s="179">
        <f t="shared" si="4"/>
        <v>240</v>
      </c>
      <c r="B28" s="180"/>
      <c r="C28" s="72">
        <f t="shared" si="0"/>
        <v>0.94320000000000004</v>
      </c>
      <c r="D28" s="73">
        <f t="shared" si="1"/>
        <v>0.51983999999999997</v>
      </c>
      <c r="E28" s="74">
        <f t="shared" si="2"/>
        <v>0.74159999999999993</v>
      </c>
      <c r="F28" s="75">
        <f t="shared" si="3"/>
        <v>0.38807999999999998</v>
      </c>
    </row>
    <row r="29" spans="1:6" x14ac:dyDescent="0.25">
      <c r="A29" s="179">
        <f t="shared" si="4"/>
        <v>260</v>
      </c>
      <c r="B29" s="180"/>
      <c r="C29" s="72">
        <f t="shared" si="0"/>
        <v>1.0218</v>
      </c>
      <c r="D29" s="73">
        <f t="shared" si="1"/>
        <v>0.56315999999999999</v>
      </c>
      <c r="E29" s="74">
        <f t="shared" si="2"/>
        <v>0.8034</v>
      </c>
      <c r="F29" s="75">
        <f t="shared" si="3"/>
        <v>0.42041999999999996</v>
      </c>
    </row>
    <row r="30" spans="1:6" x14ac:dyDescent="0.25">
      <c r="A30" s="179">
        <f t="shared" si="4"/>
        <v>280</v>
      </c>
      <c r="B30" s="180"/>
      <c r="C30" s="72">
        <f t="shared" si="0"/>
        <v>1.1004</v>
      </c>
      <c r="D30" s="73">
        <f t="shared" si="1"/>
        <v>0.60648000000000002</v>
      </c>
      <c r="E30" s="74">
        <f t="shared" si="2"/>
        <v>0.86519999999999997</v>
      </c>
      <c r="F30" s="75">
        <f t="shared" si="3"/>
        <v>0.45276</v>
      </c>
    </row>
    <row r="31" spans="1:6" ht="15.75" thickBot="1" x14ac:dyDescent="0.3">
      <c r="A31" s="184">
        <f>A30+$F$11</f>
        <v>300</v>
      </c>
      <c r="B31" s="185"/>
      <c r="C31" s="76">
        <f t="shared" si="0"/>
        <v>1.179</v>
      </c>
      <c r="D31" s="77">
        <f t="shared" si="1"/>
        <v>0.64979999999999993</v>
      </c>
      <c r="E31" s="78">
        <f t="shared" si="2"/>
        <v>0.92699999999999994</v>
      </c>
      <c r="F31" s="79">
        <f t="shared" si="3"/>
        <v>0.48509999999999998</v>
      </c>
    </row>
  </sheetData>
  <mergeCells count="27">
    <mergeCell ref="A29:B29"/>
    <mergeCell ref="A30:B30"/>
    <mergeCell ref="A31:B31"/>
    <mergeCell ref="A14:B15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C14:F14"/>
    <mergeCell ref="A16:B16"/>
    <mergeCell ref="A17:B17"/>
    <mergeCell ref="A18:B18"/>
    <mergeCell ref="A9:E9"/>
    <mergeCell ref="A10:E10"/>
    <mergeCell ref="A11:E11"/>
    <mergeCell ref="A2:N3"/>
    <mergeCell ref="C5:E5"/>
    <mergeCell ref="C6:E6"/>
    <mergeCell ref="C7:E7"/>
    <mergeCell ref="C8:E8"/>
    <mergeCell ref="A5:B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MATERIAL INFORMATION</vt:lpstr>
      <vt:lpstr>RESULTS</vt:lpstr>
      <vt:lpstr>FATIGUE ANALYSIS</vt:lpstr>
      <vt:lpstr>THERMAL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Morgun Werling</dc:creator>
  <cp:lastModifiedBy>Morgun Werling</cp:lastModifiedBy>
  <dcterms:created xsi:type="dcterms:W3CDTF">2018-12-01T19:15:11Z</dcterms:created>
  <dcterms:modified xsi:type="dcterms:W3CDTF">2019-05-09T02:28:35Z</dcterms:modified>
</cp:coreProperties>
</file>